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deki Hayashi\Documents\Hideki Hayashi\hideki-hayashi（My Document）\新機種シミュレーション\"/>
    </mc:Choice>
  </mc:AlternateContent>
  <xr:revisionPtr revIDLastSave="0" documentId="13_ncr:1_{B0DD5819-04FA-4C7A-8391-43BC38A6FDE8}" xr6:coauthVersionLast="43" xr6:coauthVersionMax="43" xr10:uidLastSave="{00000000-0000-0000-0000-000000000000}"/>
  <bookViews>
    <workbookView xWindow="-108" yWindow="-108" windowWidth="21804" windowHeight="13176" xr2:uid="{00000000-000D-0000-FFFF-FFFF00000000}"/>
  </bookViews>
  <sheets>
    <sheet name="P牙狼" sheetId="5" r:id="rId1"/>
  </sheets>
  <definedNames>
    <definedName name="_xlnm._FilterDatabase" localSheetId="0" hidden="1">P牙狼!$P$3:$P$6</definedName>
    <definedName name="_xlnm.Print_Area" localSheetId="0">P牙狼!$A$1:$O$34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5" l="1"/>
  <c r="M13" i="5" l="1"/>
  <c r="M16" i="5" l="1"/>
  <c r="M12" i="5"/>
  <c r="D27" i="5" l="1"/>
  <c r="M14" i="5" l="1"/>
  <c r="R11" i="5" l="1"/>
  <c r="D10" i="5"/>
  <c r="Q1" i="5" s="1"/>
  <c r="H10" i="5"/>
  <c r="H8" i="5"/>
  <c r="Q12" i="5" s="1"/>
  <c r="Q16" i="5"/>
  <c r="Q11" i="5"/>
  <c r="Q6" i="5"/>
  <c r="K25" i="5"/>
  <c r="K24" i="5"/>
  <c r="J16" i="5"/>
  <c r="M23" i="5"/>
  <c r="K23" i="5"/>
  <c r="Q25" i="5"/>
  <c r="Q28" i="5"/>
  <c r="Q31" i="5"/>
  <c r="Q34" i="5"/>
  <c r="Q37" i="5"/>
  <c r="Q38" i="5"/>
  <c r="Q41" i="5"/>
  <c r="Q44" i="5"/>
  <c r="Q19" i="5"/>
  <c r="Q22" i="5"/>
  <c r="Q14" i="5"/>
  <c r="Q43" i="5"/>
  <c r="Q40" i="5"/>
  <c r="D24" i="5"/>
  <c r="D12" i="5"/>
  <c r="D16" i="5" s="1"/>
  <c r="M50" i="5"/>
  <c r="K50" i="5"/>
  <c r="J6" i="5"/>
  <c r="J7" i="5"/>
  <c r="F2" i="5"/>
  <c r="J2" i="5"/>
  <c r="Q35" i="5" l="1"/>
  <c r="Q32" i="5"/>
  <c r="Q29" i="5"/>
  <c r="Q26" i="5"/>
  <c r="Q15" i="5"/>
  <c r="Q17" i="5"/>
  <c r="D17" i="5"/>
  <c r="D21" i="5" s="1"/>
  <c r="Q23" i="5"/>
  <c r="Q20" i="5"/>
  <c r="M22" i="5"/>
  <c r="Q13" i="5"/>
  <c r="Q4" i="5"/>
  <c r="H9" i="5"/>
  <c r="Q10" i="5" l="1"/>
  <c r="Q9" i="5"/>
  <c r="H14" i="5"/>
  <c r="D13" i="5" s="1"/>
  <c r="Q8" i="5" l="1"/>
  <c r="D14" i="5" s="1"/>
  <c r="D15" i="5" s="1"/>
  <c r="D18" i="5" s="1"/>
  <c r="D19" i="5" l="1"/>
  <c r="D22" i="5" s="1"/>
  <c r="D33" i="5" s="1"/>
  <c r="D28" i="5"/>
  <c r="D29" i="5" s="1"/>
  <c r="D20" i="5" l="1"/>
  <c r="D32" i="5"/>
  <c r="D30" i="5"/>
  <c r="D31" i="5" s="1"/>
</calcChain>
</file>

<file path=xl/sharedStrings.xml><?xml version="1.0" encoding="utf-8"?>
<sst xmlns="http://schemas.openxmlformats.org/spreadsheetml/2006/main" count="191" uniqueCount="100">
  <si>
    <t>貸玉料金</t>
    <rPh sb="0" eb="2">
      <t>カシタマ</t>
    </rPh>
    <rPh sb="2" eb="4">
      <t>リョウキン</t>
    </rPh>
    <phoneticPr fontId="2"/>
  </si>
  <si>
    <t>払出個数</t>
    <rPh sb="0" eb="2">
      <t>ハライダシ</t>
    </rPh>
    <rPh sb="2" eb="4">
      <t>コスウ</t>
    </rPh>
    <phoneticPr fontId="2"/>
  </si>
  <si>
    <t>円</t>
    <rPh sb="0" eb="1">
      <t>エン</t>
    </rPh>
    <phoneticPr fontId="2"/>
  </si>
  <si>
    <t>個</t>
    <rPh sb="0" eb="1">
      <t>コ</t>
    </rPh>
    <phoneticPr fontId="2"/>
  </si>
  <si>
    <t>継続率（客滞率）</t>
    <rPh sb="0" eb="2">
      <t>ケイゾク</t>
    </rPh>
    <rPh sb="2" eb="3">
      <t>リツ</t>
    </rPh>
    <rPh sb="4" eb="5">
      <t>キャク</t>
    </rPh>
    <rPh sb="5" eb="6">
      <t>タイ</t>
    </rPh>
    <rPh sb="6" eb="7">
      <t>リツ</t>
    </rPh>
    <phoneticPr fontId="2"/>
  </si>
  <si>
    <t>スタート回数</t>
    <rPh sb="4" eb="6">
      <t>カイスウ</t>
    </rPh>
    <phoneticPr fontId="2"/>
  </si>
  <si>
    <t>回／分</t>
    <rPh sb="0" eb="1">
      <t>カイ</t>
    </rPh>
    <rPh sb="2" eb="3">
      <t>フン</t>
    </rPh>
    <phoneticPr fontId="2"/>
  </si>
  <si>
    <t>他出玉（ＢＹ）</t>
    <rPh sb="0" eb="1">
      <t>タ</t>
    </rPh>
    <rPh sb="1" eb="2">
      <t>デ</t>
    </rPh>
    <rPh sb="2" eb="3">
      <t>タマ</t>
    </rPh>
    <phoneticPr fontId="2"/>
  </si>
  <si>
    <t>Ｇ値（ベース）</t>
    <rPh sb="1" eb="2">
      <t>チ</t>
    </rPh>
    <phoneticPr fontId="2"/>
  </si>
  <si>
    <t>特賞確率（ＴＳ）</t>
    <rPh sb="0" eb="1">
      <t>トク</t>
    </rPh>
    <rPh sb="1" eb="2">
      <t>ショウ</t>
    </rPh>
    <rPh sb="2" eb="4">
      <t>カクリツ</t>
    </rPh>
    <phoneticPr fontId="2"/>
  </si>
  <si>
    <t>分の１</t>
    <rPh sb="0" eb="1">
      <t>ブン</t>
    </rPh>
    <phoneticPr fontId="2"/>
  </si>
  <si>
    <t>特賞出玉（ＴＹ）</t>
    <rPh sb="0" eb="2">
      <t>トクショウ</t>
    </rPh>
    <rPh sb="2" eb="3">
      <t>デ</t>
    </rPh>
    <rPh sb="3" eb="4">
      <t>タマ</t>
    </rPh>
    <phoneticPr fontId="2"/>
  </si>
  <si>
    <t>実特賞中入玉（Ｔ１Ｏ）</t>
    <rPh sb="0" eb="1">
      <t>ジツ</t>
    </rPh>
    <rPh sb="1" eb="3">
      <t>トクショウ</t>
    </rPh>
    <rPh sb="3" eb="4">
      <t>チュウ</t>
    </rPh>
    <rPh sb="4" eb="6">
      <t>イリタマ</t>
    </rPh>
    <phoneticPr fontId="2"/>
  </si>
  <si>
    <t>特賞中入玉（ＴＯ）</t>
    <rPh sb="0" eb="2">
      <t>トクショウ</t>
    </rPh>
    <rPh sb="2" eb="3">
      <t>チュウ</t>
    </rPh>
    <rPh sb="3" eb="5">
      <t>イリタマ</t>
    </rPh>
    <phoneticPr fontId="2"/>
  </si>
  <si>
    <t>特賞間入玉（ＢＯ）</t>
    <rPh sb="0" eb="2">
      <t>トクショウ</t>
    </rPh>
    <rPh sb="2" eb="3">
      <t>カン</t>
    </rPh>
    <rPh sb="3" eb="5">
      <t>イリタマ</t>
    </rPh>
    <phoneticPr fontId="2"/>
  </si>
  <si>
    <t>特賞間差玉（Ｂサ）</t>
    <rPh sb="0" eb="2">
      <t>トクショウ</t>
    </rPh>
    <rPh sb="2" eb="3">
      <t>カン</t>
    </rPh>
    <rPh sb="3" eb="4">
      <t>サ</t>
    </rPh>
    <rPh sb="4" eb="5">
      <t>タマ</t>
    </rPh>
    <phoneticPr fontId="2"/>
  </si>
  <si>
    <t>入玉数（アウト）</t>
    <rPh sb="0" eb="2">
      <t>イリタマ</t>
    </rPh>
    <rPh sb="2" eb="3">
      <t>スウ</t>
    </rPh>
    <phoneticPr fontId="2"/>
  </si>
  <si>
    <t>出玉数（セーフ）</t>
    <rPh sb="0" eb="1">
      <t>デ</t>
    </rPh>
    <rPh sb="1" eb="2">
      <t>タマ</t>
    </rPh>
    <rPh sb="2" eb="3">
      <t>スウ</t>
    </rPh>
    <phoneticPr fontId="2"/>
  </si>
  <si>
    <t>出玉率</t>
    <rPh sb="0" eb="1">
      <t>デ</t>
    </rPh>
    <rPh sb="1" eb="2">
      <t>タマ</t>
    </rPh>
    <rPh sb="2" eb="3">
      <t>リツ</t>
    </rPh>
    <phoneticPr fontId="2"/>
  </si>
  <si>
    <t>貸玉（売上玉）</t>
    <rPh sb="0" eb="2">
      <t>カシタマ</t>
    </rPh>
    <rPh sb="3" eb="5">
      <t>ウリアゲ</t>
    </rPh>
    <rPh sb="5" eb="6">
      <t>タマ</t>
    </rPh>
    <phoneticPr fontId="2"/>
  </si>
  <si>
    <t>割数</t>
    <rPh sb="0" eb="1">
      <t>ワリ</t>
    </rPh>
    <rPh sb="1" eb="2">
      <t>スウ</t>
    </rPh>
    <phoneticPr fontId="2"/>
  </si>
  <si>
    <t>損益分岐割数</t>
    <rPh sb="0" eb="2">
      <t>ソンエキ</t>
    </rPh>
    <rPh sb="2" eb="4">
      <t>ブンキ</t>
    </rPh>
    <rPh sb="4" eb="5">
      <t>ワリ</t>
    </rPh>
    <rPh sb="5" eb="6">
      <t>スウ</t>
    </rPh>
    <phoneticPr fontId="2"/>
  </si>
  <si>
    <t>打込数（アウト玉数）</t>
    <rPh sb="0" eb="1">
      <t>ウ</t>
    </rPh>
    <rPh sb="1" eb="2">
      <t>コ</t>
    </rPh>
    <rPh sb="2" eb="3">
      <t>スウ</t>
    </rPh>
    <rPh sb="7" eb="8">
      <t>タマ</t>
    </rPh>
    <rPh sb="8" eb="9">
      <t>スウ</t>
    </rPh>
    <phoneticPr fontId="2"/>
  </si>
  <si>
    <t>交換玉数</t>
    <rPh sb="0" eb="2">
      <t>コウカン</t>
    </rPh>
    <rPh sb="2" eb="3">
      <t>タマ</t>
    </rPh>
    <rPh sb="3" eb="4">
      <t>スウ</t>
    </rPh>
    <phoneticPr fontId="2"/>
  </si>
  <si>
    <t>円/個</t>
    <rPh sb="0" eb="1">
      <t>エン</t>
    </rPh>
    <rPh sb="2" eb="3">
      <t>コ</t>
    </rPh>
    <phoneticPr fontId="2"/>
  </si>
  <si>
    <t>特賞回数</t>
    <rPh sb="0" eb="2">
      <t>トクショウ</t>
    </rPh>
    <rPh sb="2" eb="4">
      <t>カイスウ</t>
    </rPh>
    <phoneticPr fontId="2"/>
  </si>
  <si>
    <t>回</t>
    <rPh sb="0" eb="1">
      <t>カイ</t>
    </rPh>
    <phoneticPr fontId="2"/>
  </si>
  <si>
    <t>売上金額</t>
    <rPh sb="0" eb="2">
      <t>ウリアゲ</t>
    </rPh>
    <rPh sb="2" eb="4">
      <t>キンガク</t>
    </rPh>
    <phoneticPr fontId="2"/>
  </si>
  <si>
    <t>玉単価</t>
    <rPh sb="0" eb="1">
      <t>タマ</t>
    </rPh>
    <rPh sb="1" eb="3">
      <t>タンカ</t>
    </rPh>
    <phoneticPr fontId="2"/>
  </si>
  <si>
    <t>玉利益</t>
    <rPh sb="0" eb="1">
      <t>タマ</t>
    </rPh>
    <rPh sb="1" eb="3">
      <t>リエキ</t>
    </rPh>
    <phoneticPr fontId="2"/>
  </si>
  <si>
    <t>粗利益額</t>
    <rPh sb="0" eb="3">
      <t>アラリエキ</t>
    </rPh>
    <rPh sb="3" eb="4">
      <t>ガク</t>
    </rPh>
    <phoneticPr fontId="2"/>
  </si>
  <si>
    <t>粗利益率</t>
    <rPh sb="0" eb="3">
      <t>アラリエキ</t>
    </rPh>
    <rPh sb="3" eb="4">
      <t>リツ</t>
    </rPh>
    <phoneticPr fontId="2"/>
  </si>
  <si>
    <t>大当り確率</t>
    <rPh sb="0" eb="2">
      <t>オオアタ</t>
    </rPh>
    <rPh sb="3" eb="5">
      <t>カクリツ</t>
    </rPh>
    <phoneticPr fontId="2"/>
  </si>
  <si>
    <t>確変中大当り確率</t>
    <rPh sb="0" eb="1">
      <t>カク</t>
    </rPh>
    <rPh sb="1" eb="2">
      <t>ヘン</t>
    </rPh>
    <rPh sb="2" eb="3">
      <t>チュウ</t>
    </rPh>
    <rPh sb="3" eb="5">
      <t>オオアタ</t>
    </rPh>
    <rPh sb="6" eb="8">
      <t>カクリツ</t>
    </rPh>
    <phoneticPr fontId="2"/>
  </si>
  <si>
    <t>時短回数</t>
    <rPh sb="0" eb="2">
      <t>ジタン</t>
    </rPh>
    <rPh sb="2" eb="4">
      <t>カイスウ</t>
    </rPh>
    <phoneticPr fontId="2"/>
  </si>
  <si>
    <t>確変突入率</t>
    <rPh sb="0" eb="1">
      <t>カク</t>
    </rPh>
    <rPh sb="1" eb="2">
      <t>ヘン</t>
    </rPh>
    <rPh sb="2" eb="4">
      <t>トツニュウ</t>
    </rPh>
    <rPh sb="4" eb="5">
      <t>リツ</t>
    </rPh>
    <phoneticPr fontId="2"/>
  </si>
  <si>
    <t>特賞１</t>
    <rPh sb="0" eb="2">
      <t>トクショウ</t>
    </rPh>
    <phoneticPr fontId="2"/>
  </si>
  <si>
    <t>払出/Ｔ１Ｙ</t>
    <rPh sb="0" eb="2">
      <t>ハライダシ</t>
    </rPh>
    <phoneticPr fontId="2"/>
  </si>
  <si>
    <t>個/個</t>
    <rPh sb="0" eb="1">
      <t>コ</t>
    </rPh>
    <rPh sb="2" eb="3">
      <t>コ</t>
    </rPh>
    <phoneticPr fontId="2"/>
  </si>
  <si>
    <t>特賞２</t>
    <rPh sb="0" eb="2">
      <t>トクショウ</t>
    </rPh>
    <phoneticPr fontId="2"/>
  </si>
  <si>
    <t>特賞４</t>
    <rPh sb="0" eb="2">
      <t>トクショウ</t>
    </rPh>
    <phoneticPr fontId="2"/>
  </si>
  <si>
    <t>時短回数/出現率　１</t>
    <rPh sb="0" eb="2">
      <t>ジタン</t>
    </rPh>
    <rPh sb="2" eb="4">
      <t>カイスウ</t>
    </rPh>
    <rPh sb="5" eb="7">
      <t>シュツゲン</t>
    </rPh>
    <rPh sb="7" eb="8">
      <t>リツ</t>
    </rPh>
    <phoneticPr fontId="2"/>
  </si>
  <si>
    <t>時短回数/出現率　２</t>
    <rPh sb="0" eb="2">
      <t>ジタン</t>
    </rPh>
    <rPh sb="2" eb="4">
      <t>カイスウ</t>
    </rPh>
    <rPh sb="5" eb="7">
      <t>シュツゲン</t>
    </rPh>
    <rPh sb="7" eb="8">
      <t>リツ</t>
    </rPh>
    <phoneticPr fontId="2"/>
  </si>
  <si>
    <t>時短回数/出現率　３</t>
    <rPh sb="0" eb="2">
      <t>ジタン</t>
    </rPh>
    <rPh sb="2" eb="4">
      <t>カイスウ</t>
    </rPh>
    <rPh sb="5" eb="7">
      <t>シュツゲン</t>
    </rPh>
    <rPh sb="7" eb="8">
      <t>リツ</t>
    </rPh>
    <phoneticPr fontId="2"/>
  </si>
  <si>
    <t>時短回数/出現率　４</t>
    <rPh sb="0" eb="2">
      <t>ジタン</t>
    </rPh>
    <rPh sb="2" eb="4">
      <t>カイスウ</t>
    </rPh>
    <rPh sb="5" eb="7">
      <t>シュツゲン</t>
    </rPh>
    <rPh sb="7" eb="8">
      <t>リツ</t>
    </rPh>
    <phoneticPr fontId="2"/>
  </si>
  <si>
    <t>回転数切り確変</t>
    <rPh sb="0" eb="3">
      <t>カイテンスウ</t>
    </rPh>
    <rPh sb="3" eb="4">
      <t>ギ</t>
    </rPh>
    <rPh sb="5" eb="6">
      <t>カク</t>
    </rPh>
    <rPh sb="6" eb="7">
      <t>ヘン</t>
    </rPh>
    <phoneticPr fontId="2"/>
  </si>
  <si>
    <t>特賞５</t>
    <rPh sb="0" eb="2">
      <t>トクショウ</t>
    </rPh>
    <phoneticPr fontId="2"/>
  </si>
  <si>
    <t>確変タイプ（選択）</t>
    <rPh sb="0" eb="1">
      <t>カク</t>
    </rPh>
    <rPh sb="1" eb="2">
      <t>ヘン</t>
    </rPh>
    <rPh sb="6" eb="8">
      <t>センタク</t>
    </rPh>
    <phoneticPr fontId="2"/>
  </si>
  <si>
    <t>回/分</t>
    <rPh sb="0" eb="1">
      <t>カイ</t>
    </rPh>
    <rPh sb="2" eb="3">
      <t>フン</t>
    </rPh>
    <phoneticPr fontId="2"/>
  </si>
  <si>
    <t>確変中の玉減り</t>
    <rPh sb="0" eb="1">
      <t>カク</t>
    </rPh>
    <rPh sb="1" eb="2">
      <t>ヘン</t>
    </rPh>
    <rPh sb="2" eb="3">
      <t>チュウ</t>
    </rPh>
    <rPh sb="4" eb="5">
      <t>タマ</t>
    </rPh>
    <rPh sb="5" eb="6">
      <t>ヘ</t>
    </rPh>
    <phoneticPr fontId="2"/>
  </si>
  <si>
    <t>時短中の玉減り</t>
    <rPh sb="0" eb="2">
      <t>ジタン</t>
    </rPh>
    <rPh sb="2" eb="3">
      <t>チュウ</t>
    </rPh>
    <rPh sb="4" eb="5">
      <t>タマ</t>
    </rPh>
    <rPh sb="5" eb="6">
      <t>ヘ</t>
    </rPh>
    <phoneticPr fontId="2"/>
  </si>
  <si>
    <t>確変継続回数</t>
    <rPh sb="0" eb="1">
      <t>カク</t>
    </rPh>
    <rPh sb="1" eb="2">
      <t>ヘン</t>
    </rPh>
    <rPh sb="2" eb="4">
      <t>ケイゾク</t>
    </rPh>
    <rPh sb="4" eb="6">
      <t>カイスウ</t>
    </rPh>
    <phoneticPr fontId="3"/>
  </si>
  <si>
    <t>時短引き戻し率</t>
    <rPh sb="0" eb="2">
      <t>ジタン</t>
    </rPh>
    <rPh sb="2" eb="3">
      <t>ヒ</t>
    </rPh>
    <rPh sb="4" eb="5">
      <t>モド</t>
    </rPh>
    <rPh sb="6" eb="7">
      <t>リツ</t>
    </rPh>
    <phoneticPr fontId="3"/>
  </si>
  <si>
    <t>平均連チャン回数</t>
    <rPh sb="0" eb="2">
      <t>ヘイキン</t>
    </rPh>
    <rPh sb="2" eb="3">
      <t>レン</t>
    </rPh>
    <rPh sb="6" eb="8">
      <t>カイスウ</t>
    </rPh>
    <phoneticPr fontId="3"/>
  </si>
  <si>
    <t>BOA</t>
  </si>
  <si>
    <t>時短中BO</t>
    <rPh sb="0" eb="2">
      <t>ジタン</t>
    </rPh>
    <rPh sb="2" eb="3">
      <t>チュウ</t>
    </rPh>
    <phoneticPr fontId="3"/>
  </si>
  <si>
    <t>電チューのＴ１Ｏ</t>
    <rPh sb="0" eb="1">
      <t>デン</t>
    </rPh>
    <phoneticPr fontId="2"/>
  </si>
  <si>
    <t>特賞３</t>
    <rPh sb="0" eb="2">
      <t>トクショウ</t>
    </rPh>
    <phoneticPr fontId="2"/>
  </si>
  <si>
    <t>※黄色部分入力可</t>
    <rPh sb="1" eb="3">
      <t>キイロ</t>
    </rPh>
    <rPh sb="3" eb="5">
      <t>ブブン</t>
    </rPh>
    <rPh sb="5" eb="7">
      <t>ニュウリョク</t>
    </rPh>
    <rPh sb="7" eb="8">
      <t>カ</t>
    </rPh>
    <phoneticPr fontId="2"/>
  </si>
  <si>
    <t>合算Ｔ１Ｏ</t>
    <rPh sb="0" eb="2">
      <t>ガッサン</t>
    </rPh>
    <phoneticPr fontId="2"/>
  </si>
  <si>
    <t>ヘソ大当りのＴ１Ｙ（通常時）</t>
    <rPh sb="2" eb="4">
      <t>オオアタ</t>
    </rPh>
    <rPh sb="10" eb="12">
      <t>ツウジョウ</t>
    </rPh>
    <rPh sb="12" eb="13">
      <t>ジ</t>
    </rPh>
    <phoneticPr fontId="2"/>
  </si>
  <si>
    <t>電チュー大当りのＴ１Ｙ（確変中）</t>
    <rPh sb="0" eb="1">
      <t>デン</t>
    </rPh>
    <rPh sb="4" eb="6">
      <t>オオアタ</t>
    </rPh>
    <rPh sb="12" eb="13">
      <t>カク</t>
    </rPh>
    <rPh sb="13" eb="14">
      <t>ヘン</t>
    </rPh>
    <rPh sb="14" eb="15">
      <t>チュウ</t>
    </rPh>
    <phoneticPr fontId="2"/>
  </si>
  <si>
    <t>セーフ</t>
    <phoneticPr fontId="2"/>
  </si>
  <si>
    <t>T1O</t>
    <phoneticPr fontId="2"/>
  </si>
  <si>
    <t>潜伏出玉逓減</t>
    <rPh sb="0" eb="2">
      <t>センプク</t>
    </rPh>
    <rPh sb="2" eb="3">
      <t>デ</t>
    </rPh>
    <rPh sb="3" eb="4">
      <t>タマ</t>
    </rPh>
    <rPh sb="4" eb="6">
      <t>テイゲン</t>
    </rPh>
    <phoneticPr fontId="2"/>
  </si>
  <si>
    <t>出現率（ヘソ/電チュー）</t>
    <rPh sb="0" eb="2">
      <t>シュツゲン</t>
    </rPh>
    <rPh sb="2" eb="3">
      <t>リツ</t>
    </rPh>
    <rPh sb="7" eb="8">
      <t>デン</t>
    </rPh>
    <phoneticPr fontId="2"/>
  </si>
  <si>
    <t>ヘソのＴ１Ｏ</t>
    <phoneticPr fontId="2"/>
  </si>
  <si>
    <t>潜伏確変つき</t>
    <rPh sb="0" eb="2">
      <t>センプク</t>
    </rPh>
    <rPh sb="2" eb="3">
      <t>カク</t>
    </rPh>
    <rPh sb="3" eb="4">
      <t>ヘン</t>
    </rPh>
    <phoneticPr fontId="2"/>
  </si>
  <si>
    <t>％</t>
    <phoneticPr fontId="2"/>
  </si>
  <si>
    <t>％</t>
    <phoneticPr fontId="2"/>
  </si>
  <si>
    <t>Ｒ/Ｃ</t>
    <phoneticPr fontId="2"/>
  </si>
  <si>
    <t>％</t>
    <phoneticPr fontId="2"/>
  </si>
  <si>
    <t>％</t>
    <phoneticPr fontId="2"/>
  </si>
  <si>
    <t>％</t>
    <phoneticPr fontId="2"/>
  </si>
  <si>
    <t>混合機の時短中</t>
    <rPh sb="0" eb="2">
      <t>コンゴウ</t>
    </rPh>
    <rPh sb="2" eb="3">
      <t>キ</t>
    </rPh>
    <rPh sb="4" eb="6">
      <t>ジタン</t>
    </rPh>
    <rPh sb="6" eb="7">
      <t>チュウ</t>
    </rPh>
    <phoneticPr fontId="2"/>
  </si>
  <si>
    <t>％</t>
    <phoneticPr fontId="2"/>
  </si>
  <si>
    <r>
      <t>T1O</t>
    </r>
    <r>
      <rPr>
        <sz val="14"/>
        <rFont val="MS UI Gothic"/>
        <family val="3"/>
        <charset val="128"/>
      </rPr>
      <t/>
    </r>
    <phoneticPr fontId="2"/>
  </si>
  <si>
    <r>
      <t>T1O</t>
    </r>
    <r>
      <rPr>
        <sz val="14"/>
        <rFont val="MS UI Gothic"/>
        <family val="3"/>
        <charset val="128"/>
      </rPr>
      <t/>
    </r>
    <phoneticPr fontId="2"/>
  </si>
  <si>
    <t>スタートＡ</t>
    <phoneticPr fontId="2"/>
  </si>
  <si>
    <t>ベースＡ</t>
    <phoneticPr fontId="2"/>
  </si>
  <si>
    <t>特賞６</t>
    <rPh sb="0" eb="2">
      <t>トクショウ</t>
    </rPh>
    <phoneticPr fontId="2"/>
  </si>
  <si>
    <t>潜伏中の追加売上玉</t>
    <rPh sb="0" eb="3">
      <t>センプクチュウ</t>
    </rPh>
    <rPh sb="4" eb="6">
      <t>ツイカ</t>
    </rPh>
    <rPh sb="6" eb="8">
      <t>ウリアゲ</t>
    </rPh>
    <rPh sb="8" eb="9">
      <t>タマ</t>
    </rPh>
    <phoneticPr fontId="2"/>
  </si>
  <si>
    <t>時短突入率</t>
    <rPh sb="0" eb="2">
      <t>ジタン</t>
    </rPh>
    <rPh sb="2" eb="4">
      <t>トツニュウ</t>
    </rPh>
    <rPh sb="4" eb="5">
      <t>リツ</t>
    </rPh>
    <phoneticPr fontId="2"/>
  </si>
  <si>
    <t>1000円スタート</t>
    <rPh sb="4" eb="5">
      <t>エン</t>
    </rPh>
    <phoneticPr fontId="2"/>
  </si>
  <si>
    <t>特賞７</t>
    <rPh sb="0" eb="2">
      <t>トクショウ</t>
    </rPh>
    <phoneticPr fontId="2"/>
  </si>
  <si>
    <t>特賞８</t>
    <rPh sb="0" eb="2">
      <t>トクショウ</t>
    </rPh>
    <phoneticPr fontId="2"/>
  </si>
  <si>
    <t>特賞９</t>
    <rPh sb="0" eb="2">
      <t>トクショウ</t>
    </rPh>
    <phoneticPr fontId="2"/>
  </si>
  <si>
    <t>出現率</t>
    <rPh sb="0" eb="2">
      <t>シュツゲン</t>
    </rPh>
    <rPh sb="2" eb="3">
      <t>リツ</t>
    </rPh>
    <phoneticPr fontId="2"/>
  </si>
  <si>
    <t>電サポなし（潜伏確変）の出現率</t>
    <phoneticPr fontId="2"/>
  </si>
  <si>
    <t>特殊タイプ</t>
    <rPh sb="0" eb="2">
      <t>トクシュ</t>
    </rPh>
    <phoneticPr fontId="2"/>
  </si>
  <si>
    <t>確変突入時継続率</t>
    <rPh sb="0" eb="2">
      <t>カクヘン</t>
    </rPh>
    <rPh sb="2" eb="4">
      <t>トツニュウ</t>
    </rPh>
    <rPh sb="4" eb="5">
      <t>ジ</t>
    </rPh>
    <rPh sb="5" eb="7">
      <t>ケイゾク</t>
    </rPh>
    <rPh sb="7" eb="8">
      <t>リツ</t>
    </rPh>
    <phoneticPr fontId="2"/>
  </si>
  <si>
    <t>ST回数</t>
    <rPh sb="2" eb="4">
      <t>カイスウ</t>
    </rPh>
    <phoneticPr fontId="2"/>
  </si>
  <si>
    <t>％</t>
    <phoneticPr fontId="2"/>
  </si>
  <si>
    <t>時短を考慮した特賞継続回数</t>
    <rPh sb="0" eb="2">
      <t>ジタン</t>
    </rPh>
    <rPh sb="3" eb="5">
      <t>コウリョ</t>
    </rPh>
    <rPh sb="7" eb="9">
      <t>トクショウ</t>
    </rPh>
    <rPh sb="9" eb="11">
      <t>ケイゾク</t>
    </rPh>
    <rPh sb="11" eb="13">
      <t>カイスウ</t>
    </rPh>
    <phoneticPr fontId="2"/>
  </si>
  <si>
    <t>時短引き戻し率</t>
    <rPh sb="0" eb="2">
      <t>ジタン</t>
    </rPh>
    <rPh sb="2" eb="3">
      <t>ヒ</t>
    </rPh>
    <rPh sb="4" eb="5">
      <t>モド</t>
    </rPh>
    <rPh sb="6" eb="7">
      <t>リツ</t>
    </rPh>
    <phoneticPr fontId="2"/>
  </si>
  <si>
    <t>チャンス突入率</t>
    <rPh sb="4" eb="6">
      <t>トツニュウ</t>
    </rPh>
    <rPh sb="6" eb="7">
      <t>リツ</t>
    </rPh>
    <phoneticPr fontId="2"/>
  </si>
  <si>
    <t>チャンス突入後継続率</t>
    <rPh sb="4" eb="6">
      <t>トツニュウ</t>
    </rPh>
    <rPh sb="6" eb="7">
      <t>アト</t>
    </rPh>
    <rPh sb="7" eb="9">
      <t>ケイゾク</t>
    </rPh>
    <rPh sb="9" eb="10">
      <t>リツ</t>
    </rPh>
    <phoneticPr fontId="2"/>
  </si>
  <si>
    <t>チャンス突入後継続回数</t>
    <rPh sb="4" eb="6">
      <t>トツニュウ</t>
    </rPh>
    <rPh sb="6" eb="7">
      <t>ゴ</t>
    </rPh>
    <rPh sb="7" eb="9">
      <t>ケイゾク</t>
    </rPh>
    <rPh sb="9" eb="11">
      <t>カイスウ</t>
    </rPh>
    <phoneticPr fontId="2"/>
  </si>
  <si>
    <t>時短継続回数</t>
    <rPh sb="0" eb="2">
      <t>ジタン</t>
    </rPh>
    <rPh sb="2" eb="4">
      <t>ケイゾク</t>
    </rPh>
    <rPh sb="4" eb="6">
      <t>カイスウ</t>
    </rPh>
    <phoneticPr fontId="2"/>
  </si>
  <si>
    <t>P牙狼-冴島鋼牙-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</si>
</sst>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General&quot;Ｒ&quot;"/>
    <numFmt numFmtId="177" formatCode="General&quot;Ｃ&quot;"/>
    <numFmt numFmtId="178" formatCode="General&quot;個&quot;"/>
    <numFmt numFmtId="179" formatCode="#,##0;[Red]#,##0"/>
    <numFmt numFmtId="180" formatCode="General&quot;回&quot;"/>
    <numFmt numFmtId="181" formatCode="#,##0_ ;[Red]\-#,##0\ "/>
    <numFmt numFmtId="182" formatCode="0.0_ "/>
    <numFmt numFmtId="183" formatCode="0.00_ "/>
    <numFmt numFmtId="184" formatCode="#,##0.00000_ "/>
    <numFmt numFmtId="185" formatCode="0.0%"/>
    <numFmt numFmtId="186" formatCode="#,##0.0;[Red]#,##0.0"/>
    <numFmt numFmtId="187" formatCode="#,##0.000;[Red]#,##0.000"/>
    <numFmt numFmtId="188" formatCode="0.00;[Red]0.00"/>
    <numFmt numFmtId="189" formatCode="&quot;¥&quot;#,##0.00;[Red]&quot;¥&quot;#,##0.00"/>
    <numFmt numFmtId="190" formatCode="&quot;¥&quot;#,##0;[Red]&quot;¥&quot;#,##0"/>
    <numFmt numFmtId="191" formatCode="General&quot;円&quot;"/>
    <numFmt numFmtId="192" formatCode="0.000_ "/>
    <numFmt numFmtId="193" formatCode="&quot;ハネモノ当たり中の継続回数：　&quot;General&quot; 回&quot;"/>
    <numFmt numFmtId="194" formatCode="&quot;ハネモノ当たり中の平均出玉：　&quot;#,##0;#,##0"/>
    <numFmt numFmtId="195" formatCode="General&quot; 回&quot;"/>
  </numFmts>
  <fonts count="19">
    <font>
      <sz val="14"/>
      <name val="MS UI Gothic"/>
      <family val="3"/>
      <charset val="128"/>
    </font>
    <font>
      <sz val="14"/>
      <name val="MS UI Gothic"/>
      <family val="3"/>
      <charset val="128"/>
    </font>
    <font>
      <sz val="7"/>
      <name val="MS UI Gothic"/>
      <family val="3"/>
      <charset val="128"/>
    </font>
    <font>
      <sz val="9"/>
      <name val="MS UI Gothic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3"/>
      <color indexed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22"/>
      <color indexed="8"/>
      <name val="ＤＦＧ極太明朝体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12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12"/>
      </left>
      <right style="hair">
        <color indexed="12"/>
      </right>
      <top/>
      <bottom/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thin">
        <color indexed="12"/>
      </left>
      <right style="hair">
        <color indexed="12"/>
      </right>
      <top/>
      <bottom style="hair">
        <color indexed="12"/>
      </bottom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 style="hair">
        <color indexed="12"/>
      </left>
      <right style="thin">
        <color indexed="12"/>
      </right>
      <top/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/>
      <diagonal/>
    </border>
    <border>
      <left style="hair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 style="thin">
        <color indexed="12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double">
        <color indexed="12"/>
      </top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/>
      <top style="thin">
        <color indexed="12"/>
      </top>
      <bottom style="hair">
        <color indexed="12"/>
      </bottom>
      <diagonal/>
    </border>
    <border>
      <left/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hair">
        <color indexed="12"/>
      </right>
      <top style="double">
        <color indexed="12"/>
      </top>
      <bottom style="hair">
        <color indexed="12"/>
      </bottom>
      <diagonal/>
    </border>
    <border>
      <left style="thin">
        <color indexed="12"/>
      </left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double">
        <color indexed="12"/>
      </bottom>
      <diagonal/>
    </border>
    <border>
      <left/>
      <right/>
      <top style="double">
        <color indexed="10"/>
      </top>
      <bottom/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double">
        <color indexed="10"/>
      </right>
      <top style="double">
        <color indexed="10"/>
      </top>
      <bottom/>
      <diagonal/>
    </border>
    <border>
      <left style="hair">
        <color indexed="12"/>
      </left>
      <right style="double">
        <color indexed="10"/>
      </right>
      <top/>
      <bottom style="double">
        <color indexed="10"/>
      </bottom>
      <diagonal/>
    </border>
    <border>
      <left style="hair">
        <color indexed="12"/>
      </left>
      <right style="hair">
        <color indexed="12"/>
      </right>
      <top style="double">
        <color indexed="10"/>
      </top>
      <bottom/>
      <diagonal/>
    </border>
    <border>
      <left style="hair">
        <color indexed="12"/>
      </left>
      <right style="hair">
        <color indexed="12"/>
      </right>
      <top/>
      <bottom style="double">
        <color indexed="10"/>
      </bottom>
      <diagonal/>
    </border>
    <border>
      <left style="double">
        <color indexed="10"/>
      </left>
      <right style="hair">
        <color indexed="12"/>
      </right>
      <top style="double">
        <color indexed="10"/>
      </top>
      <bottom/>
      <diagonal/>
    </border>
    <border>
      <left style="double">
        <color indexed="10"/>
      </left>
      <right style="hair">
        <color indexed="12"/>
      </right>
      <top/>
      <bottom style="double">
        <color indexed="10"/>
      </bottom>
      <diagonal/>
    </border>
    <border>
      <left style="thin">
        <color indexed="12"/>
      </left>
      <right style="hair">
        <color indexed="12"/>
      </right>
      <top style="thin">
        <color indexed="12"/>
      </top>
      <bottom/>
      <diagonal/>
    </border>
    <border>
      <left style="thin">
        <color indexed="12"/>
      </left>
      <right style="hair">
        <color indexed="12"/>
      </right>
      <top/>
      <bottom style="thin">
        <color indexed="12"/>
      </bottom>
      <diagonal/>
    </border>
    <border>
      <left/>
      <right/>
      <top style="thin">
        <color indexed="12"/>
      </top>
      <bottom style="hair">
        <color indexed="12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thin">
        <color indexed="12"/>
      </top>
      <bottom style="hair">
        <color indexed="12"/>
      </bottom>
      <diagonal/>
    </border>
    <border>
      <left/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/>
      <top/>
      <bottom style="hair">
        <color indexed="12"/>
      </bottom>
      <diagonal/>
    </border>
    <border>
      <left/>
      <right/>
      <top/>
      <bottom style="hair">
        <color indexed="12"/>
      </bottom>
      <diagonal/>
    </border>
    <border>
      <left style="hair">
        <color indexed="12"/>
      </left>
      <right/>
      <top style="hair">
        <color indexed="12"/>
      </top>
      <bottom/>
      <diagonal/>
    </border>
    <border>
      <left/>
      <right style="thin">
        <color indexed="12"/>
      </right>
      <top style="hair">
        <color indexed="12"/>
      </top>
      <bottom/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 style="thin">
        <color indexed="12"/>
      </right>
      <top/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/>
      <diagonal/>
    </border>
    <border>
      <left/>
      <right/>
      <top style="hair">
        <color indexed="12"/>
      </top>
      <bottom/>
      <diagonal/>
    </border>
    <border>
      <left style="hair">
        <color indexed="12"/>
      </left>
      <right/>
      <top style="hair">
        <color indexed="12"/>
      </top>
      <bottom style="thin">
        <color indexed="12"/>
      </bottom>
      <diagonal/>
    </border>
    <border>
      <left/>
      <right style="thin">
        <color indexed="12"/>
      </right>
      <top style="hair">
        <color indexed="12"/>
      </top>
      <bottom style="thin">
        <color indexed="12"/>
      </bottom>
      <diagonal/>
    </border>
    <border>
      <left style="thin">
        <color indexed="12"/>
      </left>
      <right/>
      <top style="hair">
        <color indexed="12"/>
      </top>
      <bottom style="thin">
        <color indexed="12"/>
      </bottom>
      <diagonal/>
    </border>
    <border>
      <left/>
      <right/>
      <top style="hair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  <border>
      <left/>
      <right/>
      <top/>
      <bottom style="thin">
        <color indexed="12"/>
      </bottom>
      <diagonal/>
    </border>
    <border>
      <left/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thin">
        <color indexed="12"/>
      </left>
      <right style="hair">
        <color indexed="12"/>
      </right>
      <top style="thin">
        <color indexed="12"/>
      </top>
      <bottom style="thin">
        <color indexed="12"/>
      </bottom>
      <diagonal/>
    </border>
    <border>
      <left style="hair">
        <color indexed="12"/>
      </left>
      <right style="hair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hair">
        <color indexed="12"/>
      </right>
      <top style="thin">
        <color indexed="12"/>
      </top>
      <bottom style="thin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double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hair">
        <color indexed="12"/>
      </right>
      <top style="thin">
        <color indexed="12"/>
      </top>
      <bottom/>
      <diagonal/>
    </border>
    <border>
      <left style="hair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hair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hair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4" fillId="0" borderId="0" xfId="0" applyFont="1" applyBorder="1" applyAlignment="1" applyProtection="1">
      <alignment vertical="center" shrinkToFit="1"/>
      <protection hidden="1"/>
    </xf>
    <xf numFmtId="0" fontId="9" fillId="0" borderId="0" xfId="0" applyFont="1" applyBorder="1" applyAlignment="1" applyProtection="1">
      <alignment vertical="center" shrinkToFit="1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NumberFormat="1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 shrinkToFit="1"/>
      <protection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Border="1" applyAlignment="1" applyProtection="1">
      <alignment vertical="center" shrinkToFit="1"/>
      <protection hidden="1"/>
    </xf>
    <xf numFmtId="0" fontId="4" fillId="0" borderId="0" xfId="0" applyFont="1" applyFill="1" applyBorder="1" applyAlignment="1" applyProtection="1">
      <alignment vertical="center" shrinkToFit="1"/>
      <protection hidden="1"/>
    </xf>
    <xf numFmtId="177" fontId="5" fillId="0" borderId="0" xfId="0" applyNumberFormat="1" applyFont="1" applyFill="1" applyBorder="1" applyAlignment="1" applyProtection="1">
      <alignment vertical="center" shrinkToFit="1"/>
      <protection hidden="1"/>
    </xf>
    <xf numFmtId="0" fontId="6" fillId="0" borderId="0" xfId="0" applyFont="1" applyFill="1" applyBorder="1" applyAlignment="1" applyProtection="1">
      <alignment horizontal="left" vertical="center" shrinkToFit="1"/>
      <protection hidden="1"/>
    </xf>
    <xf numFmtId="0" fontId="6" fillId="0" borderId="0" xfId="0" applyFont="1" applyFill="1" applyBorder="1" applyAlignment="1" applyProtection="1">
      <alignment vertical="center" wrapText="1" shrinkToFit="1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176" fontId="5" fillId="0" borderId="0" xfId="0" applyNumberFormat="1" applyFont="1" applyFill="1" applyBorder="1" applyAlignment="1" applyProtection="1">
      <alignment vertical="center" shrinkToFit="1"/>
      <protection hidden="1"/>
    </xf>
    <xf numFmtId="0" fontId="4" fillId="0" borderId="3" xfId="0" applyFont="1" applyBorder="1" applyAlignment="1" applyProtection="1">
      <alignment vertical="center" shrinkToFit="1"/>
      <protection hidden="1"/>
    </xf>
    <xf numFmtId="0" fontId="4" fillId="0" borderId="0" xfId="0" applyFont="1" applyBorder="1" applyAlignment="1" applyProtection="1">
      <alignment horizontal="right" vertical="center" shrinkToFit="1"/>
      <protection hidden="1"/>
    </xf>
    <xf numFmtId="0" fontId="4" fillId="0" borderId="4" xfId="0" applyFont="1" applyBorder="1" applyAlignment="1" applyProtection="1">
      <alignment vertical="center" shrinkToFit="1"/>
      <protection hidden="1"/>
    </xf>
    <xf numFmtId="179" fontId="5" fillId="0" borderId="0" xfId="0" applyNumberFormat="1" applyFont="1" applyFill="1" applyBorder="1" applyAlignment="1" applyProtection="1">
      <alignment vertical="center" shrinkToFit="1"/>
      <protection hidden="1"/>
    </xf>
    <xf numFmtId="178" fontId="5" fillId="0" borderId="0" xfId="0" applyNumberFormat="1" applyFont="1" applyFill="1" applyBorder="1" applyAlignment="1" applyProtection="1">
      <alignment vertical="center" shrinkToFit="1"/>
      <protection hidden="1"/>
    </xf>
    <xf numFmtId="0" fontId="9" fillId="0" borderId="5" xfId="0" applyFont="1" applyBorder="1" applyAlignment="1" applyProtection="1">
      <alignment horizontal="left" vertical="center" shrinkToFit="1"/>
      <protection hidden="1"/>
    </xf>
    <xf numFmtId="0" fontId="9" fillId="0" borderId="6" xfId="0" applyFont="1" applyBorder="1" applyAlignment="1" applyProtection="1">
      <alignment horizontal="left" vertical="center" shrinkToFit="1"/>
      <protection hidden="1"/>
    </xf>
    <xf numFmtId="0" fontId="4" fillId="0" borderId="7" xfId="0" applyFont="1" applyBorder="1" applyAlignment="1" applyProtection="1">
      <alignment vertical="center" shrinkToFit="1"/>
      <protection hidden="1"/>
    </xf>
    <xf numFmtId="9" fontId="5" fillId="0" borderId="0" xfId="1" applyFont="1" applyFill="1" applyBorder="1" applyAlignment="1" applyProtection="1">
      <alignment vertical="center" shrinkToFit="1"/>
      <protection hidden="1"/>
    </xf>
    <xf numFmtId="0" fontId="6" fillId="0" borderId="0" xfId="0" applyFont="1" applyFill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 applyProtection="1">
      <alignment horizontal="left" vertical="center" shrinkToFit="1"/>
      <protection hidden="1"/>
    </xf>
    <xf numFmtId="0" fontId="9" fillId="0" borderId="9" xfId="0" applyFont="1" applyBorder="1" applyAlignment="1" applyProtection="1">
      <alignment horizontal="left" vertical="center" shrinkToFit="1"/>
      <protection hidden="1"/>
    </xf>
    <xf numFmtId="0" fontId="9" fillId="0" borderId="10" xfId="0" applyFont="1" applyBorder="1" applyAlignment="1" applyProtection="1">
      <alignment horizontal="left" vertical="center" shrinkToFit="1"/>
      <protection hidden="1"/>
    </xf>
    <xf numFmtId="0" fontId="9" fillId="0" borderId="11" xfId="0" applyFont="1" applyBorder="1" applyAlignment="1" applyProtection="1">
      <alignment horizontal="left" vertical="center" shrinkToFit="1"/>
      <protection hidden="1"/>
    </xf>
    <xf numFmtId="0" fontId="4" fillId="0" borderId="12" xfId="0" applyFont="1" applyBorder="1" applyAlignment="1" applyProtection="1">
      <alignment vertical="center" shrinkToFit="1"/>
      <protection hidden="1"/>
    </xf>
    <xf numFmtId="0" fontId="4" fillId="0" borderId="13" xfId="0" applyFont="1" applyBorder="1" applyAlignment="1" applyProtection="1">
      <alignment vertical="center" shrinkToFit="1"/>
      <protection hidden="1"/>
    </xf>
    <xf numFmtId="0" fontId="4" fillId="0" borderId="14" xfId="0" applyFont="1" applyBorder="1" applyAlignment="1" applyProtection="1">
      <alignment vertical="center" shrinkToFit="1"/>
      <protection hidden="1"/>
    </xf>
    <xf numFmtId="0" fontId="4" fillId="0" borderId="15" xfId="0" applyFont="1" applyBorder="1" applyAlignment="1" applyProtection="1">
      <alignment vertical="center" shrinkToFit="1"/>
      <protection hidden="1"/>
    </xf>
    <xf numFmtId="0" fontId="4" fillId="0" borderId="14" xfId="0" applyNumberFormat="1" applyFont="1" applyBorder="1" applyAlignment="1" applyProtection="1">
      <alignment vertical="center" shrinkToFit="1"/>
      <protection hidden="1"/>
    </xf>
    <xf numFmtId="0" fontId="4" fillId="0" borderId="15" xfId="0" applyNumberFormat="1" applyFont="1" applyBorder="1" applyAlignment="1" applyProtection="1">
      <alignment vertical="center" shrinkToFit="1"/>
      <protection hidden="1"/>
    </xf>
    <xf numFmtId="0" fontId="6" fillId="0" borderId="0" xfId="0" applyNumberFormat="1" applyFont="1" applyFill="1" applyBorder="1" applyAlignment="1" applyProtection="1">
      <alignment vertical="center" wrapText="1" shrinkToFit="1"/>
      <protection hidden="1"/>
    </xf>
    <xf numFmtId="0" fontId="6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Border="1" applyAlignment="1" applyProtection="1">
      <alignment vertical="center" shrinkToFit="1"/>
      <protection hidden="1"/>
    </xf>
    <xf numFmtId="0" fontId="9" fillId="0" borderId="16" xfId="0" applyFont="1" applyBorder="1" applyAlignment="1" applyProtection="1">
      <alignment horizontal="left" vertical="center" shrinkToFit="1"/>
      <protection hidden="1"/>
    </xf>
    <xf numFmtId="0" fontId="9" fillId="0" borderId="17" xfId="0" applyFont="1" applyBorder="1" applyAlignment="1" applyProtection="1">
      <alignment horizontal="left" vertical="center" shrinkToFit="1"/>
      <protection hidden="1"/>
    </xf>
    <xf numFmtId="0" fontId="6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0" xfId="1" applyNumberFormat="1" applyFont="1" applyFill="1" applyBorder="1" applyAlignment="1" applyProtection="1">
      <alignment vertical="center" shrinkToFit="1"/>
      <protection hidden="1"/>
    </xf>
    <xf numFmtId="0" fontId="9" fillId="0" borderId="18" xfId="0" applyFont="1" applyBorder="1" applyAlignment="1" applyProtection="1">
      <alignment horizontal="left" vertical="center" shrinkToFit="1"/>
      <protection hidden="1"/>
    </xf>
    <xf numFmtId="0" fontId="9" fillId="0" borderId="19" xfId="0" applyFont="1" applyBorder="1" applyAlignment="1" applyProtection="1">
      <alignment horizontal="left" vertical="center" shrinkToFit="1"/>
      <protection hidden="1"/>
    </xf>
    <xf numFmtId="0" fontId="8" fillId="0" borderId="20" xfId="0" applyFont="1" applyBorder="1" applyAlignment="1" applyProtection="1">
      <alignment horizontal="right" vertical="center" shrinkToFit="1"/>
      <protection hidden="1"/>
    </xf>
    <xf numFmtId="179" fontId="8" fillId="0" borderId="21" xfId="0" applyNumberFormat="1" applyFont="1" applyBorder="1" applyAlignment="1" applyProtection="1">
      <alignment horizontal="right" vertical="center" shrinkToFit="1"/>
      <protection hidden="1"/>
    </xf>
    <xf numFmtId="0" fontId="4" fillId="0" borderId="22" xfId="0" applyNumberFormat="1" applyFont="1" applyBorder="1" applyAlignment="1" applyProtection="1">
      <alignment vertical="center" shrinkToFit="1"/>
      <protection hidden="1"/>
    </xf>
    <xf numFmtId="0" fontId="4" fillId="0" borderId="23" xfId="0" applyNumberFormat="1" applyFont="1" applyBorder="1" applyAlignment="1" applyProtection="1">
      <alignment vertical="center" shrinkToFit="1"/>
      <protection hidden="1"/>
    </xf>
    <xf numFmtId="0" fontId="4" fillId="0" borderId="12" xfId="0" applyNumberFormat="1" applyFont="1" applyBorder="1" applyAlignment="1" applyProtection="1">
      <alignment vertical="center" shrinkToFit="1"/>
      <protection hidden="1"/>
    </xf>
    <xf numFmtId="0" fontId="4" fillId="0" borderId="13" xfId="0" applyNumberFormat="1" applyFont="1" applyBorder="1" applyAlignment="1" applyProtection="1">
      <alignment vertical="center" shrinkToFit="1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 shrinkToFit="1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 shrinkToFit="1"/>
      <protection hidden="1"/>
    </xf>
    <xf numFmtId="0" fontId="5" fillId="0" borderId="12" xfId="0" applyNumberFormat="1" applyFont="1" applyFill="1" applyBorder="1" applyAlignment="1" applyProtection="1">
      <alignment vertical="center" shrinkToFit="1"/>
      <protection hidden="1"/>
    </xf>
    <xf numFmtId="181" fontId="6" fillId="0" borderId="13" xfId="0" applyNumberFormat="1" applyFont="1" applyFill="1" applyBorder="1" applyAlignment="1" applyProtection="1">
      <alignment horizontal="left" vertical="center" shrinkToFit="1"/>
      <protection hidden="1"/>
    </xf>
    <xf numFmtId="0" fontId="5" fillId="0" borderId="22" xfId="1" applyNumberFormat="1" applyFont="1" applyFill="1" applyBorder="1" applyAlignment="1" applyProtection="1">
      <alignment vertical="center" shrinkToFit="1"/>
      <protection hidden="1"/>
    </xf>
    <xf numFmtId="184" fontId="6" fillId="0" borderId="23" xfId="0" applyNumberFormat="1" applyFont="1" applyFill="1" applyBorder="1" applyAlignment="1" applyProtection="1">
      <alignment horizontal="left" vertical="center" shrinkToFit="1"/>
      <protection hidden="1"/>
    </xf>
    <xf numFmtId="0" fontId="4" fillId="0" borderId="0" xfId="0" applyNumberFormat="1" applyFont="1" applyFill="1" applyBorder="1" applyAlignment="1" applyProtection="1">
      <alignment vertical="center" shrinkToFit="1"/>
      <protection hidden="1"/>
    </xf>
    <xf numFmtId="185" fontId="8" fillId="0" borderId="21" xfId="0" applyNumberFormat="1" applyFont="1" applyBorder="1" applyAlignment="1" applyProtection="1">
      <alignment horizontal="right" vertical="center" shrinkToFit="1"/>
      <protection hidden="1"/>
    </xf>
    <xf numFmtId="179" fontId="8" fillId="0" borderId="25" xfId="0" applyNumberFormat="1" applyFont="1" applyBorder="1" applyAlignment="1" applyProtection="1">
      <alignment horizontal="right" vertical="center" shrinkToFit="1"/>
      <protection hidden="1"/>
    </xf>
    <xf numFmtId="185" fontId="12" fillId="0" borderId="0" xfId="0" applyNumberFormat="1" applyFont="1" applyBorder="1" applyAlignment="1" applyProtection="1">
      <alignment horizontal="left" vertical="center" shrinkToFit="1"/>
      <protection hidden="1"/>
    </xf>
    <xf numFmtId="186" fontId="8" fillId="0" borderId="21" xfId="0" applyNumberFormat="1" applyFont="1" applyBorder="1" applyAlignment="1" applyProtection="1">
      <alignment horizontal="right" vertical="center" shrinkToFit="1"/>
      <protection hidden="1"/>
    </xf>
    <xf numFmtId="190" fontId="8" fillId="0" borderId="21" xfId="0" applyNumberFormat="1" applyFont="1" applyBorder="1" applyAlignment="1" applyProtection="1">
      <alignment horizontal="right" vertical="center" shrinkToFit="1"/>
      <protection hidden="1"/>
    </xf>
    <xf numFmtId="189" fontId="8" fillId="0" borderId="21" xfId="0" applyNumberFormat="1" applyFont="1" applyBorder="1" applyAlignment="1" applyProtection="1">
      <alignment horizontal="right" vertical="center" shrinkToFit="1"/>
      <protection hidden="1"/>
    </xf>
    <xf numFmtId="190" fontId="8" fillId="0" borderId="25" xfId="0" applyNumberFormat="1" applyFont="1" applyBorder="1" applyAlignment="1" applyProtection="1">
      <alignment horizontal="right" vertical="center" shrinkToFit="1"/>
      <protection hidden="1"/>
    </xf>
    <xf numFmtId="0" fontId="6" fillId="0" borderId="0" xfId="0" applyFont="1" applyBorder="1" applyAlignment="1" applyProtection="1">
      <alignment horizontal="left" vertical="center" shrinkToFit="1"/>
      <protection hidden="1"/>
    </xf>
    <xf numFmtId="191" fontId="5" fillId="2" borderId="26" xfId="0" applyNumberFormat="1" applyFont="1" applyFill="1" applyBorder="1" applyAlignment="1" applyProtection="1">
      <alignment horizontal="right" vertical="center" shrinkToFit="1"/>
      <protection locked="0"/>
    </xf>
    <xf numFmtId="178" fontId="5" fillId="2" borderId="21" xfId="0" applyNumberFormat="1" applyFont="1" applyFill="1" applyBorder="1" applyAlignment="1" applyProtection="1">
      <alignment horizontal="right" vertical="center" shrinkToFit="1"/>
      <protection locked="0"/>
    </xf>
    <xf numFmtId="9" fontId="5" fillId="2" borderId="25" xfId="1" applyFont="1" applyFill="1" applyBorder="1" applyAlignment="1" applyProtection="1">
      <alignment horizontal="right" vertical="center" shrinkToFit="1"/>
      <protection locked="0"/>
    </xf>
    <xf numFmtId="179" fontId="5" fillId="2" borderId="26" xfId="0" applyNumberFormat="1" applyFont="1" applyFill="1" applyBorder="1" applyAlignment="1" applyProtection="1">
      <alignment horizontal="right" vertical="center" shrinkToFit="1"/>
      <protection locked="0"/>
    </xf>
    <xf numFmtId="176" fontId="9" fillId="2" borderId="6" xfId="0" applyNumberFormat="1" applyFont="1" applyFill="1" applyBorder="1" applyAlignment="1" applyProtection="1">
      <alignment vertical="center" shrinkToFit="1"/>
      <protection locked="0"/>
    </xf>
    <xf numFmtId="177" fontId="9" fillId="2" borderId="26" xfId="0" applyNumberFormat="1" applyFont="1" applyFill="1" applyBorder="1" applyAlignment="1" applyProtection="1">
      <alignment vertical="center" shrinkToFit="1"/>
      <protection locked="0"/>
    </xf>
    <xf numFmtId="178" fontId="9" fillId="2" borderId="9" xfId="0" applyNumberFormat="1" applyFont="1" applyFill="1" applyBorder="1" applyAlignment="1" applyProtection="1">
      <alignment vertical="center" shrinkToFit="1"/>
      <protection locked="0"/>
    </xf>
    <xf numFmtId="179" fontId="9" fillId="2" borderId="21" xfId="0" applyNumberFormat="1" applyFont="1" applyFill="1" applyBorder="1" applyAlignment="1" applyProtection="1">
      <alignment vertical="center" shrinkToFit="1"/>
      <protection locked="0"/>
    </xf>
    <xf numFmtId="185" fontId="9" fillId="2" borderId="9" xfId="1" applyNumberFormat="1" applyFont="1" applyFill="1" applyBorder="1" applyAlignment="1" applyProtection="1">
      <alignment vertical="center" shrinkToFit="1"/>
      <protection locked="0"/>
    </xf>
    <xf numFmtId="185" fontId="9" fillId="2" borderId="21" xfId="1" applyNumberFormat="1" applyFont="1" applyFill="1" applyBorder="1" applyAlignment="1" applyProtection="1">
      <alignment vertical="center" shrinkToFit="1"/>
      <protection locked="0"/>
    </xf>
    <xf numFmtId="185" fontId="9" fillId="2" borderId="24" xfId="1" applyNumberFormat="1" applyFont="1" applyFill="1" applyBorder="1" applyAlignment="1" applyProtection="1">
      <alignment vertical="center" shrinkToFit="1"/>
      <protection locked="0"/>
    </xf>
    <xf numFmtId="185" fontId="9" fillId="2" borderId="27" xfId="1" applyNumberFormat="1" applyFont="1" applyFill="1" applyBorder="1" applyAlignment="1" applyProtection="1">
      <alignment vertical="center" shrinkToFit="1"/>
      <protection locked="0"/>
    </xf>
    <xf numFmtId="180" fontId="9" fillId="2" borderId="6" xfId="0" applyNumberFormat="1" applyFont="1" applyFill="1" applyBorder="1" applyAlignment="1" applyProtection="1">
      <alignment horizontal="right" vertical="center" shrinkToFit="1"/>
      <protection locked="0"/>
    </xf>
    <xf numFmtId="9" fontId="9" fillId="2" borderId="26" xfId="1" applyFont="1" applyFill="1" applyBorder="1" applyAlignment="1" applyProtection="1">
      <alignment horizontal="right" vertical="center" shrinkToFit="1"/>
      <protection locked="0"/>
    </xf>
    <xf numFmtId="180" fontId="9" fillId="2" borderId="9" xfId="0" applyNumberFormat="1" applyFont="1" applyFill="1" applyBorder="1" applyAlignment="1" applyProtection="1">
      <alignment horizontal="right" vertical="center" shrinkToFit="1"/>
      <protection locked="0"/>
    </xf>
    <xf numFmtId="9" fontId="9" fillId="2" borderId="21" xfId="1" applyNumberFormat="1" applyFont="1" applyFill="1" applyBorder="1" applyAlignment="1" applyProtection="1">
      <alignment horizontal="right" vertical="center" shrinkToFit="1"/>
      <protection locked="0"/>
    </xf>
    <xf numFmtId="9" fontId="9" fillId="2" borderId="21" xfId="1" applyFont="1" applyFill="1" applyBorder="1" applyAlignment="1" applyProtection="1">
      <alignment horizontal="right" vertical="center" shrinkToFit="1"/>
      <protection locked="0"/>
    </xf>
    <xf numFmtId="180" fontId="9" fillId="2" borderId="24" xfId="0" applyNumberFormat="1" applyFont="1" applyFill="1" applyBorder="1" applyAlignment="1" applyProtection="1">
      <alignment horizontal="right" vertical="center" shrinkToFit="1"/>
      <protection locked="0"/>
    </xf>
    <xf numFmtId="9" fontId="9" fillId="2" borderId="27" xfId="1" applyFont="1" applyFill="1" applyBorder="1" applyAlignment="1" applyProtection="1">
      <alignment horizontal="right" vertical="center" shrinkToFit="1"/>
      <protection locked="0"/>
    </xf>
    <xf numFmtId="182" fontId="5" fillId="2" borderId="28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29" xfId="0" applyNumberFormat="1" applyFont="1" applyBorder="1" applyAlignment="1" applyProtection="1">
      <alignment vertical="center" shrinkToFit="1"/>
      <protection hidden="1"/>
    </xf>
    <xf numFmtId="0" fontId="4" fillId="0" borderId="0" xfId="0" applyFont="1" applyFill="1" applyBorder="1" applyAlignment="1" applyProtection="1">
      <alignment vertical="top" wrapText="1" shrinkToFit="1"/>
      <protection hidden="1"/>
    </xf>
    <xf numFmtId="0" fontId="9" fillId="0" borderId="0" xfId="0" applyFont="1" applyFill="1" applyBorder="1" applyAlignment="1" applyProtection="1">
      <alignment vertical="center" shrinkToFit="1"/>
      <protection hidden="1"/>
    </xf>
    <xf numFmtId="0" fontId="15" fillId="0" borderId="0" xfId="0" applyFont="1" applyFill="1" applyBorder="1" applyAlignment="1" applyProtection="1">
      <alignment vertical="center" shrinkToFit="1"/>
      <protection hidden="1"/>
    </xf>
    <xf numFmtId="180" fontId="15" fillId="0" borderId="0" xfId="0" applyNumberFormat="1" applyFont="1" applyFill="1" applyBorder="1" applyAlignment="1" applyProtection="1">
      <alignment vertical="center" shrinkToFit="1"/>
      <protection hidden="1"/>
    </xf>
    <xf numFmtId="9" fontId="15" fillId="0" borderId="0" xfId="1" applyNumberFormat="1" applyFont="1" applyFill="1" applyBorder="1" applyAlignment="1" applyProtection="1">
      <alignment horizontal="right" vertical="center" shrinkToFit="1"/>
      <protection hidden="1"/>
    </xf>
    <xf numFmtId="180" fontId="9" fillId="0" borderId="0" xfId="0" applyNumberFormat="1" applyFont="1" applyFill="1" applyBorder="1" applyAlignment="1" applyProtection="1">
      <alignment vertical="center" shrinkToFit="1"/>
      <protection hidden="1"/>
    </xf>
    <xf numFmtId="9" fontId="9" fillId="0" borderId="0" xfId="1" applyFont="1" applyFill="1" applyBorder="1" applyAlignment="1" applyProtection="1">
      <alignment horizontal="right" vertical="center" shrinkToFit="1"/>
      <protection hidden="1"/>
    </xf>
    <xf numFmtId="0" fontId="4" fillId="0" borderId="29" xfId="0" applyFont="1" applyBorder="1" applyAlignment="1" applyProtection="1">
      <alignment vertical="center" shrinkToFit="1"/>
      <protection hidden="1"/>
    </xf>
    <xf numFmtId="0" fontId="4" fillId="0" borderId="4" xfId="0" applyNumberFormat="1" applyFont="1" applyBorder="1" applyAlignment="1" applyProtection="1">
      <alignment vertical="center" shrinkToFit="1"/>
      <protection hidden="1"/>
    </xf>
    <xf numFmtId="192" fontId="6" fillId="0" borderId="29" xfId="0" applyNumberFormat="1" applyFont="1" applyFill="1" applyBorder="1" applyAlignment="1" applyProtection="1">
      <alignment vertical="center" wrapText="1" shrinkToFit="1"/>
      <protection hidden="1"/>
    </xf>
    <xf numFmtId="189" fontId="5" fillId="2" borderId="21" xfId="0" applyNumberFormat="1" applyFont="1" applyFill="1" applyBorder="1" applyAlignment="1" applyProtection="1">
      <alignment horizontal="right" vertical="center" shrinkToFit="1"/>
      <protection locked="0"/>
    </xf>
    <xf numFmtId="185" fontId="4" fillId="0" borderId="30" xfId="0" applyNumberFormat="1" applyFont="1" applyFill="1" applyBorder="1" applyAlignment="1" applyProtection="1">
      <alignment vertical="top" wrapText="1" shrinkToFit="1"/>
      <protection locked="0"/>
    </xf>
    <xf numFmtId="0" fontId="4" fillId="0" borderId="31" xfId="0" applyFont="1" applyFill="1" applyBorder="1" applyAlignment="1" applyProtection="1">
      <alignment vertical="top" wrapText="1" shrinkToFit="1"/>
      <protection locked="0"/>
    </xf>
    <xf numFmtId="185" fontId="4" fillId="0" borderId="9" xfId="1" applyNumberFormat="1" applyFont="1" applyFill="1" applyBorder="1" applyAlignment="1" applyProtection="1">
      <alignment vertical="top" wrapText="1" shrinkToFit="1"/>
      <protection locked="0"/>
    </xf>
    <xf numFmtId="185" fontId="4" fillId="0" borderId="21" xfId="1" applyNumberFormat="1" applyFont="1" applyFill="1" applyBorder="1" applyAlignment="1" applyProtection="1">
      <alignment vertical="top" wrapText="1" shrinkToFit="1"/>
      <protection locked="0"/>
    </xf>
    <xf numFmtId="188" fontId="4" fillId="0" borderId="9" xfId="0" applyNumberFormat="1" applyFont="1" applyFill="1" applyBorder="1" applyAlignment="1" applyProtection="1">
      <alignment vertical="top" wrapText="1" shrinkToFit="1"/>
      <protection locked="0"/>
    </xf>
    <xf numFmtId="183" fontId="4" fillId="0" borderId="21" xfId="0" applyNumberFormat="1" applyFont="1" applyFill="1" applyBorder="1" applyAlignment="1" applyProtection="1">
      <alignment vertical="top" wrapText="1" shrinkToFit="1"/>
      <protection locked="0"/>
    </xf>
    <xf numFmtId="188" fontId="4" fillId="0" borderId="9" xfId="0" applyNumberFormat="1" applyFont="1" applyBorder="1" applyAlignment="1" applyProtection="1">
      <alignment vertical="center" shrinkToFit="1"/>
      <protection hidden="1"/>
    </xf>
    <xf numFmtId="0" fontId="4" fillId="0" borderId="21" xfId="0" applyFont="1" applyBorder="1" applyAlignment="1" applyProtection="1">
      <alignment vertical="center" shrinkToFit="1"/>
      <protection hidden="1"/>
    </xf>
    <xf numFmtId="185" fontId="4" fillId="0" borderId="24" xfId="1" applyNumberFormat="1" applyFont="1" applyBorder="1" applyAlignment="1" applyProtection="1">
      <alignment vertical="center" shrinkToFit="1"/>
      <protection hidden="1"/>
    </xf>
    <xf numFmtId="0" fontId="4" fillId="0" borderId="27" xfId="0" applyFont="1" applyBorder="1" applyAlignment="1" applyProtection="1">
      <alignment vertical="center" shrinkToFit="1"/>
      <protection hidden="1"/>
    </xf>
    <xf numFmtId="0" fontId="9" fillId="0" borderId="0" xfId="0" applyFont="1" applyFill="1" applyBorder="1" applyAlignment="1" applyProtection="1">
      <alignment horizontal="right" vertical="center" shrinkToFit="1"/>
      <protection hidden="1"/>
    </xf>
    <xf numFmtId="0" fontId="9" fillId="0" borderId="32" xfId="0" applyFont="1" applyBorder="1" applyAlignment="1" applyProtection="1">
      <alignment horizontal="center" vertical="center" shrinkToFit="1"/>
      <protection hidden="1"/>
    </xf>
    <xf numFmtId="0" fontId="9" fillId="0" borderId="33" xfId="0" applyFont="1" applyBorder="1" applyAlignment="1" applyProtection="1">
      <alignment horizontal="center" vertical="center" shrinkToFit="1"/>
      <protection hidden="1"/>
    </xf>
    <xf numFmtId="0" fontId="9" fillId="0" borderId="34" xfId="0" applyFont="1" applyBorder="1" applyAlignment="1" applyProtection="1">
      <alignment horizontal="center" vertical="center" shrinkToFit="1"/>
      <protection hidden="1"/>
    </xf>
    <xf numFmtId="0" fontId="9" fillId="0" borderId="35" xfId="0" applyFont="1" applyBorder="1" applyAlignment="1" applyProtection="1">
      <alignment horizontal="center" vertical="center" shrinkToFit="1"/>
      <protection hidden="1"/>
    </xf>
    <xf numFmtId="194" fontId="6" fillId="0" borderId="8" xfId="0" applyNumberFormat="1" applyFont="1" applyFill="1" applyBorder="1" applyAlignment="1" applyProtection="1">
      <alignment horizontal="center" vertical="top" shrinkToFit="1"/>
      <protection hidden="1"/>
    </xf>
    <xf numFmtId="194" fontId="6" fillId="0" borderId="9" xfId="0" applyNumberFormat="1" applyFont="1" applyFill="1" applyBorder="1" applyAlignment="1" applyProtection="1">
      <alignment horizontal="center" vertical="top" shrinkToFit="1"/>
      <protection hidden="1"/>
    </xf>
    <xf numFmtId="193" fontId="6" fillId="0" borderId="8" xfId="0" applyNumberFormat="1" applyFont="1" applyFill="1" applyBorder="1" applyAlignment="1" applyProtection="1">
      <alignment horizontal="center" vertical="top" shrinkToFit="1"/>
      <protection hidden="1"/>
    </xf>
    <xf numFmtId="193" fontId="6" fillId="0" borderId="9" xfId="0" applyNumberFormat="1" applyFont="1" applyFill="1" applyBorder="1" applyAlignment="1" applyProtection="1">
      <alignment horizontal="center" vertical="top" shrinkToFit="1"/>
      <protection hidden="1"/>
    </xf>
    <xf numFmtId="0" fontId="4" fillId="0" borderId="8" xfId="0" applyFont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193" fontId="6" fillId="0" borderId="36" xfId="0" applyNumberFormat="1" applyFont="1" applyFill="1" applyBorder="1" applyAlignment="1" applyProtection="1">
      <alignment horizontal="center" vertical="top" shrinkToFit="1"/>
      <protection hidden="1"/>
    </xf>
    <xf numFmtId="193" fontId="6" fillId="0" borderId="30" xfId="0" applyNumberFormat="1" applyFont="1" applyFill="1" applyBorder="1" applyAlignment="1" applyProtection="1">
      <alignment horizontal="center" vertical="top" shrinkToFit="1"/>
      <protection hidden="1"/>
    </xf>
    <xf numFmtId="0" fontId="4" fillId="0" borderId="37" xfId="0" applyFont="1" applyBorder="1" applyAlignment="1" applyProtection="1">
      <alignment horizontal="center" vertical="center" shrinkToFit="1"/>
      <protection hidden="1"/>
    </xf>
    <xf numFmtId="0" fontId="4" fillId="0" borderId="24" xfId="0" applyFont="1" applyBorder="1" applyAlignment="1" applyProtection="1">
      <alignment horizontal="center" vertical="center" shrinkToFit="1"/>
      <protection hidden="1"/>
    </xf>
    <xf numFmtId="0" fontId="4" fillId="0" borderId="0" xfId="0" applyFont="1" applyFill="1" applyBorder="1" applyAlignment="1" applyProtection="1">
      <alignment horizontal="left" vertical="center" shrinkToFit="1"/>
      <protection hidden="1"/>
    </xf>
    <xf numFmtId="0" fontId="4" fillId="2" borderId="54" xfId="0" applyFont="1" applyFill="1" applyBorder="1" applyAlignment="1" applyProtection="1">
      <alignment horizontal="left" vertical="top" wrapText="1" shrinkToFit="1"/>
      <protection locked="0"/>
    </xf>
    <xf numFmtId="0" fontId="4" fillId="2" borderId="3" xfId="0" applyFont="1" applyFill="1" applyBorder="1" applyAlignment="1" applyProtection="1">
      <alignment horizontal="left" vertical="top" wrapText="1" shrinkToFit="1"/>
      <protection locked="0"/>
    </xf>
    <xf numFmtId="0" fontId="4" fillId="2" borderId="55" xfId="0" applyFont="1" applyFill="1" applyBorder="1" applyAlignment="1" applyProtection="1">
      <alignment horizontal="left" vertical="top" wrapText="1" shrinkToFit="1"/>
      <protection locked="0"/>
    </xf>
    <xf numFmtId="0" fontId="4" fillId="2" borderId="80" xfId="0" applyFont="1" applyFill="1" applyBorder="1" applyAlignment="1" applyProtection="1">
      <alignment horizontal="left" vertical="top" wrapText="1" shrinkToFit="1"/>
      <protection locked="0"/>
    </xf>
    <xf numFmtId="0" fontId="4" fillId="2" borderId="0" xfId="0" applyFont="1" applyFill="1" applyBorder="1" applyAlignment="1" applyProtection="1">
      <alignment horizontal="left" vertical="top" wrapText="1" shrinkToFit="1"/>
      <protection locked="0"/>
    </xf>
    <xf numFmtId="0" fontId="4" fillId="2" borderId="81" xfId="0" applyFont="1" applyFill="1" applyBorder="1" applyAlignment="1" applyProtection="1">
      <alignment horizontal="left" vertical="top" wrapText="1" shrinkToFit="1"/>
      <protection locked="0"/>
    </xf>
    <xf numFmtId="0" fontId="4" fillId="2" borderId="56" xfId="0" applyFont="1" applyFill="1" applyBorder="1" applyAlignment="1" applyProtection="1">
      <alignment horizontal="left" vertical="top" wrapText="1" shrinkToFit="1"/>
      <protection locked="0"/>
    </xf>
    <xf numFmtId="0" fontId="4" fillId="2" borderId="57" xfId="0" applyFont="1" applyFill="1" applyBorder="1" applyAlignment="1" applyProtection="1">
      <alignment horizontal="left" vertical="top" wrapText="1" shrinkToFit="1"/>
      <protection locked="0"/>
    </xf>
    <xf numFmtId="0" fontId="4" fillId="2" borderId="58" xfId="0" applyFont="1" applyFill="1" applyBorder="1" applyAlignment="1" applyProtection="1">
      <alignment horizontal="left" vertical="top" wrapText="1" shrinkToFit="1"/>
      <protection locked="0"/>
    </xf>
    <xf numFmtId="0" fontId="4" fillId="2" borderId="38" xfId="0" applyFont="1" applyFill="1" applyBorder="1" applyAlignment="1" applyProtection="1">
      <alignment horizontal="center" vertical="center" shrinkToFit="1"/>
      <protection hidden="1"/>
    </xf>
    <xf numFmtId="0" fontId="4" fillId="2" borderId="39" xfId="0" applyFont="1" applyFill="1" applyBorder="1" applyAlignment="1" applyProtection="1">
      <alignment horizontal="center" vertical="center" shrinkToFit="1"/>
      <protection hidden="1"/>
    </xf>
    <xf numFmtId="0" fontId="4" fillId="2" borderId="40" xfId="0" applyFont="1" applyFill="1" applyBorder="1" applyAlignment="1" applyProtection="1">
      <alignment horizontal="center" vertical="center" shrinkToFit="1"/>
      <protection hidden="1"/>
    </xf>
    <xf numFmtId="0" fontId="12" fillId="0" borderId="41" xfId="0" applyFont="1" applyBorder="1" applyAlignment="1" applyProtection="1">
      <alignment horizontal="right" vertical="center" shrinkToFit="1"/>
      <protection hidden="1"/>
    </xf>
    <xf numFmtId="0" fontId="4" fillId="0" borderId="32" xfId="0" applyFont="1" applyFill="1" applyBorder="1" applyAlignment="1" applyProtection="1">
      <alignment horizontal="left" vertical="center" shrinkToFit="1"/>
      <protection hidden="1"/>
    </xf>
    <xf numFmtId="0" fontId="4" fillId="0" borderId="42" xfId="0" applyFont="1" applyFill="1" applyBorder="1" applyAlignment="1" applyProtection="1">
      <alignment horizontal="left" vertical="center" shrinkToFit="1"/>
      <protection hidden="1"/>
    </xf>
    <xf numFmtId="0" fontId="9" fillId="2" borderId="43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44" xfId="1" applyNumberFormat="1" applyFont="1" applyFill="1" applyBorder="1" applyAlignment="1" applyProtection="1">
      <alignment horizontal="right" vertical="center" shrinkToFit="1"/>
      <protection locked="0"/>
    </xf>
    <xf numFmtId="188" fontId="16" fillId="2" borderId="45" xfId="0" applyNumberFormat="1" applyFont="1" applyFill="1" applyBorder="1" applyAlignment="1" applyProtection="1">
      <alignment horizontal="right" vertical="center" shrinkToFit="1"/>
      <protection locked="0"/>
    </xf>
    <xf numFmtId="188" fontId="16" fillId="2" borderId="46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47" xfId="0" applyFont="1" applyBorder="1" applyAlignment="1" applyProtection="1">
      <alignment horizontal="center" vertical="center" shrinkToFit="1"/>
      <protection hidden="1"/>
    </xf>
    <xf numFmtId="0" fontId="13" fillId="0" borderId="48" xfId="0" applyFont="1" applyBorder="1" applyAlignment="1" applyProtection="1">
      <alignment horizontal="center" vertical="center" shrinkToFit="1"/>
      <protection hidden="1"/>
    </xf>
    <xf numFmtId="0" fontId="13" fillId="0" borderId="49" xfId="0" applyFont="1" applyBorder="1" applyAlignment="1" applyProtection="1">
      <alignment horizontal="center" vertical="center" shrinkToFit="1"/>
      <protection hidden="1"/>
    </xf>
    <xf numFmtId="0" fontId="13" fillId="0" borderId="50" xfId="0" applyFont="1" applyBorder="1" applyAlignment="1" applyProtection="1">
      <alignment horizontal="center" vertical="center" shrinkToFit="1"/>
      <protection hidden="1"/>
    </xf>
    <xf numFmtId="0" fontId="9" fillId="0" borderId="51" xfId="0" applyFont="1" applyBorder="1" applyAlignment="1" applyProtection="1">
      <alignment horizontal="center" vertical="center" wrapText="1" shrinkToFit="1"/>
      <protection hidden="1"/>
    </xf>
    <xf numFmtId="0" fontId="9" fillId="0" borderId="16" xfId="0" applyFont="1" applyBorder="1" applyAlignment="1" applyProtection="1">
      <alignment horizontal="center" vertical="center" wrapText="1" shrinkToFit="1"/>
      <protection hidden="1"/>
    </xf>
    <xf numFmtId="0" fontId="9" fillId="0" borderId="52" xfId="0" applyFont="1" applyBorder="1" applyAlignment="1" applyProtection="1">
      <alignment horizontal="center" vertical="center" wrapText="1" shrinkToFit="1"/>
      <protection hidden="1"/>
    </xf>
    <xf numFmtId="185" fontId="16" fillId="0" borderId="45" xfId="0" applyNumberFormat="1" applyFont="1" applyBorder="1" applyAlignment="1" applyProtection="1">
      <alignment horizontal="center" vertical="center" shrinkToFit="1"/>
      <protection hidden="1"/>
    </xf>
    <xf numFmtId="185" fontId="16" fillId="0" borderId="46" xfId="0" applyNumberFormat="1" applyFont="1" applyBorder="1" applyAlignment="1" applyProtection="1">
      <alignment horizontal="center" vertical="center" shrinkToFit="1"/>
      <protection hidden="1"/>
    </xf>
    <xf numFmtId="0" fontId="9" fillId="2" borderId="43" xfId="0" applyFont="1" applyFill="1" applyBorder="1" applyAlignment="1" applyProtection="1">
      <alignment horizontal="right" vertical="center" shrinkToFit="1"/>
      <protection locked="0"/>
    </xf>
    <xf numFmtId="0" fontId="9" fillId="2" borderId="44" xfId="0" applyFont="1" applyFill="1" applyBorder="1" applyAlignment="1" applyProtection="1">
      <alignment horizontal="right" vertical="center" shrinkToFit="1"/>
      <protection locked="0"/>
    </xf>
    <xf numFmtId="0" fontId="4" fillId="0" borderId="34" xfId="0" applyFont="1" applyBorder="1" applyAlignment="1" applyProtection="1">
      <alignment horizontal="left" vertical="center" shrinkToFit="1"/>
      <protection hidden="1"/>
    </xf>
    <xf numFmtId="0" fontId="4" fillId="0" borderId="53" xfId="0" applyFont="1" applyBorder="1" applyAlignment="1" applyProtection="1">
      <alignment horizontal="left" vertical="center" shrinkToFit="1"/>
      <protection hidden="1"/>
    </xf>
    <xf numFmtId="0" fontId="4" fillId="0" borderId="32" xfId="0" applyFont="1" applyBorder="1" applyAlignment="1" applyProtection="1">
      <alignment horizontal="left" vertical="center" shrinkToFit="1"/>
      <protection hidden="1"/>
    </xf>
    <xf numFmtId="0" fontId="4" fillId="0" borderId="42" xfId="0" applyFont="1" applyBorder="1" applyAlignment="1" applyProtection="1">
      <alignment horizontal="left" vertical="center" shrinkToFit="1"/>
      <protection hidden="1"/>
    </xf>
    <xf numFmtId="188" fontId="16" fillId="0" borderId="45" xfId="0" applyNumberFormat="1" applyFont="1" applyBorder="1" applyAlignment="1" applyProtection="1">
      <alignment horizontal="center" vertical="center" shrinkToFit="1"/>
      <protection hidden="1"/>
    </xf>
    <xf numFmtId="188" fontId="16" fillId="0" borderId="46" xfId="0" applyNumberFormat="1" applyFont="1" applyBorder="1" applyAlignment="1" applyProtection="1">
      <alignment horizontal="center" vertical="center" shrinkToFit="1"/>
      <protection hidden="1"/>
    </xf>
    <xf numFmtId="0" fontId="7" fillId="2" borderId="54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55" xfId="0" applyFont="1" applyFill="1" applyBorder="1" applyAlignment="1" applyProtection="1">
      <alignment horizontal="center" vertical="center" shrinkToFit="1"/>
      <protection locked="0"/>
    </xf>
    <xf numFmtId="0" fontId="7" fillId="2" borderId="56" xfId="0" applyFont="1" applyFill="1" applyBorder="1" applyAlignment="1" applyProtection="1">
      <alignment horizontal="center" vertical="center" shrinkToFit="1"/>
      <protection locked="0"/>
    </xf>
    <xf numFmtId="0" fontId="7" fillId="2" borderId="57" xfId="0" applyFont="1" applyFill="1" applyBorder="1" applyAlignment="1" applyProtection="1">
      <alignment horizontal="center" vertical="center" shrinkToFit="1"/>
      <protection locked="0"/>
    </xf>
    <xf numFmtId="0" fontId="7" fillId="2" borderId="58" xfId="0" applyFont="1" applyFill="1" applyBorder="1" applyAlignment="1" applyProtection="1">
      <alignment horizontal="center" vertical="center" shrinkToFit="1"/>
      <protection locked="0"/>
    </xf>
    <xf numFmtId="0" fontId="9" fillId="2" borderId="59" xfId="0" applyFont="1" applyFill="1" applyBorder="1" applyAlignment="1" applyProtection="1">
      <alignment horizontal="center" vertical="center" shrinkToFit="1"/>
      <protection locked="0"/>
    </xf>
    <xf numFmtId="0" fontId="9" fillId="2" borderId="60" xfId="0" applyFont="1" applyFill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 applyProtection="1">
      <alignment horizontal="left" vertical="center" shrinkToFit="1"/>
      <protection hidden="1"/>
    </xf>
    <xf numFmtId="0" fontId="4" fillId="0" borderId="62" xfId="0" applyFont="1" applyBorder="1" applyAlignment="1" applyProtection="1">
      <alignment horizontal="left" vertical="center" shrinkToFit="1"/>
      <protection hidden="1"/>
    </xf>
    <xf numFmtId="185" fontId="9" fillId="2" borderId="63" xfId="1" applyNumberFormat="1" applyFont="1" applyFill="1" applyBorder="1" applyAlignment="1" applyProtection="1">
      <alignment horizontal="right" vertical="center" shrinkToFit="1"/>
      <protection locked="0"/>
    </xf>
    <xf numFmtId="185" fontId="9" fillId="2" borderId="64" xfId="1" applyNumberFormat="1" applyFont="1" applyFill="1" applyBorder="1" applyAlignment="1" applyProtection="1">
      <alignment horizontal="right" vertical="center" shrinkToFit="1"/>
      <protection locked="0"/>
    </xf>
    <xf numFmtId="0" fontId="10" fillId="0" borderId="65" xfId="0" applyNumberFormat="1" applyFont="1" applyBorder="1" applyAlignment="1" applyProtection="1">
      <alignment horizontal="right" vertical="center" shrinkToFit="1"/>
      <protection hidden="1"/>
    </xf>
    <xf numFmtId="0" fontId="10" fillId="0" borderId="66" xfId="0" applyNumberFormat="1" applyFont="1" applyBorder="1" applyAlignment="1" applyProtection="1">
      <alignment horizontal="right" vertical="center" shrinkToFit="1"/>
      <protection hidden="1"/>
    </xf>
    <xf numFmtId="0" fontId="14" fillId="0" borderId="74" xfId="0" applyFont="1" applyBorder="1" applyAlignment="1" applyProtection="1">
      <alignment horizontal="center" vertical="center" shrinkToFit="1"/>
      <protection hidden="1"/>
    </xf>
    <xf numFmtId="0" fontId="4" fillId="0" borderId="67" xfId="0" applyFont="1" applyBorder="1" applyAlignment="1" applyProtection="1">
      <alignment horizontal="left" vertical="center" shrinkToFit="1"/>
      <protection hidden="1"/>
    </xf>
    <xf numFmtId="0" fontId="4" fillId="0" borderId="68" xfId="0" applyFont="1" applyBorder="1" applyAlignment="1" applyProtection="1">
      <alignment horizontal="left" vertical="center" shrinkToFit="1"/>
      <protection hidden="1"/>
    </xf>
    <xf numFmtId="179" fontId="10" fillId="0" borderId="43" xfId="0" applyNumberFormat="1" applyFont="1" applyBorder="1" applyAlignment="1" applyProtection="1">
      <alignment horizontal="right" vertical="center" shrinkToFit="1"/>
      <protection hidden="1"/>
    </xf>
    <xf numFmtId="179" fontId="10" fillId="0" borderId="44" xfId="0" applyNumberFormat="1" applyFont="1" applyBorder="1" applyAlignment="1" applyProtection="1">
      <alignment horizontal="right" vertical="center" shrinkToFit="1"/>
      <protection hidden="1"/>
    </xf>
    <xf numFmtId="185" fontId="9" fillId="2" borderId="43" xfId="1" applyNumberFormat="1" applyFont="1" applyFill="1" applyBorder="1" applyAlignment="1" applyProtection="1">
      <alignment horizontal="right" vertical="center" shrinkToFit="1"/>
      <protection locked="0"/>
    </xf>
    <xf numFmtId="185" fontId="9" fillId="2" borderId="44" xfId="1" applyNumberFormat="1" applyFont="1" applyFill="1" applyBorder="1" applyAlignment="1" applyProtection="1">
      <alignment horizontal="right" vertical="center" shrinkToFit="1"/>
      <protection locked="0"/>
    </xf>
    <xf numFmtId="179" fontId="10" fillId="0" borderId="69" xfId="0" applyNumberFormat="1" applyFont="1" applyBorder="1" applyAlignment="1" applyProtection="1">
      <alignment horizontal="right" vertical="center" shrinkToFit="1"/>
      <protection hidden="1"/>
    </xf>
    <xf numFmtId="179" fontId="10" fillId="0" borderId="70" xfId="0" applyNumberFormat="1" applyFont="1" applyBorder="1" applyAlignment="1" applyProtection="1">
      <alignment horizontal="right" vertical="center" shrinkToFit="1"/>
      <protection hidden="1"/>
    </xf>
    <xf numFmtId="0" fontId="4" fillId="0" borderId="71" xfId="0" applyFont="1" applyBorder="1" applyAlignment="1" applyProtection="1">
      <alignment horizontal="left" vertical="center" shrinkToFit="1"/>
      <protection hidden="1"/>
    </xf>
    <xf numFmtId="0" fontId="4" fillId="0" borderId="72" xfId="0" applyFont="1" applyBorder="1" applyAlignment="1" applyProtection="1">
      <alignment horizontal="left" vertical="center" shrinkToFit="1"/>
      <protection hidden="1"/>
    </xf>
    <xf numFmtId="0" fontId="11" fillId="0" borderId="73" xfId="0" applyFont="1" applyBorder="1" applyAlignment="1" applyProtection="1">
      <alignment horizontal="center" vertical="center" wrapText="1" shrinkToFit="1"/>
      <protection hidden="1"/>
    </xf>
    <xf numFmtId="0" fontId="17" fillId="0" borderId="78" xfId="0" applyFont="1" applyBorder="1" applyAlignment="1" applyProtection="1">
      <alignment horizontal="left" vertical="center" shrinkToFit="1"/>
      <protection hidden="1"/>
    </xf>
    <xf numFmtId="0" fontId="17" fillId="0" borderId="79" xfId="0" applyFont="1" applyBorder="1" applyAlignment="1" applyProtection="1">
      <alignment horizontal="left" vertical="center" shrinkToFit="1"/>
      <protection hidden="1"/>
    </xf>
    <xf numFmtId="0" fontId="11" fillId="0" borderId="74" xfId="0" applyFont="1" applyBorder="1" applyAlignment="1" applyProtection="1">
      <alignment horizontal="center" vertical="center" shrinkToFit="1"/>
      <protection hidden="1"/>
    </xf>
    <xf numFmtId="0" fontId="11" fillId="0" borderId="0" xfId="0" applyFont="1" applyBorder="1" applyAlignment="1" applyProtection="1">
      <alignment horizontal="center" vertical="center" shrinkToFit="1"/>
      <protection hidden="1"/>
    </xf>
    <xf numFmtId="187" fontId="10" fillId="0" borderId="43" xfId="0" applyNumberFormat="1" applyFont="1" applyBorder="1" applyAlignment="1" applyProtection="1">
      <alignment horizontal="right" vertical="center" shrinkToFit="1"/>
      <protection hidden="1"/>
    </xf>
    <xf numFmtId="187" fontId="10" fillId="0" borderId="44" xfId="0" applyNumberFormat="1" applyFont="1" applyBorder="1" applyAlignment="1" applyProtection="1">
      <alignment horizontal="right" vertical="center" shrinkToFit="1"/>
      <protection hidden="1"/>
    </xf>
    <xf numFmtId="0" fontId="9" fillId="0" borderId="76" xfId="0" applyFont="1" applyBorder="1" applyAlignment="1" applyProtection="1">
      <alignment horizontal="center" vertical="center" shrinkToFit="1"/>
      <protection hidden="1"/>
    </xf>
    <xf numFmtId="0" fontId="9" fillId="0" borderId="77" xfId="0" applyFont="1" applyBorder="1" applyAlignment="1" applyProtection="1">
      <alignment horizontal="center" vertical="center" shrinkToFit="1"/>
      <protection hidden="1"/>
    </xf>
    <xf numFmtId="185" fontId="9" fillId="0" borderId="74" xfId="1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0" applyFont="1" applyBorder="1" applyAlignment="1" applyProtection="1">
      <alignment horizontal="left" vertical="center" shrinkToFit="1"/>
      <protection hidden="1"/>
    </xf>
    <xf numFmtId="195" fontId="18" fillId="0" borderId="0" xfId="0" applyNumberFormat="1" applyFont="1" applyBorder="1" applyAlignment="1" applyProtection="1">
      <alignment horizontal="right" vertical="center" shrinkToFit="1"/>
      <protection hidden="1"/>
    </xf>
    <xf numFmtId="0" fontId="13" fillId="0" borderId="49" xfId="0" applyFont="1" applyBorder="1" applyAlignment="1" applyProtection="1">
      <alignment horizontal="left" vertical="center" shrinkToFit="1"/>
      <protection hidden="1"/>
    </xf>
    <xf numFmtId="0" fontId="13" fillId="0" borderId="50" xfId="0" applyFont="1" applyBorder="1" applyAlignment="1" applyProtection="1">
      <alignment horizontal="left" vertical="center" shrinkToFit="1"/>
      <protection hidden="1"/>
    </xf>
    <xf numFmtId="0" fontId="13" fillId="0" borderId="47" xfId="0" applyFont="1" applyBorder="1" applyAlignment="1" applyProtection="1">
      <alignment horizontal="left" vertical="center" shrinkToFit="1"/>
      <protection hidden="1"/>
    </xf>
    <xf numFmtId="0" fontId="13" fillId="0" borderId="48" xfId="0" applyFont="1" applyBorder="1" applyAlignment="1" applyProtection="1">
      <alignment horizontal="left" vertical="center" shrinkToFit="1"/>
      <protection hidden="1"/>
    </xf>
    <xf numFmtId="185" fontId="16" fillId="0" borderId="45" xfId="0" applyNumberFormat="1" applyFont="1" applyBorder="1" applyAlignment="1" applyProtection="1">
      <alignment horizontal="right" vertical="center" shrinkToFit="1"/>
      <protection hidden="1"/>
    </xf>
    <xf numFmtId="185" fontId="16" fillId="0" borderId="46" xfId="0" applyNumberFormat="1" applyFont="1" applyBorder="1" applyAlignment="1" applyProtection="1">
      <alignment horizontal="right" vertical="center" shrinkToFit="1"/>
      <protection hidden="1"/>
    </xf>
    <xf numFmtId="0" fontId="17" fillId="0" borderId="82" xfId="0" applyFont="1" applyBorder="1" applyAlignment="1" applyProtection="1">
      <alignment horizontal="left" vertical="center" shrinkToFit="1"/>
      <protection hidden="1"/>
    </xf>
    <xf numFmtId="0" fontId="0" fillId="0" borderId="83" xfId="0" applyBorder="1">
      <alignment vertical="center"/>
    </xf>
    <xf numFmtId="195" fontId="18" fillId="0" borderId="84" xfId="0" applyNumberFormat="1" applyFont="1" applyBorder="1" applyAlignment="1" applyProtection="1">
      <alignment horizontal="right" vertical="center" shrinkToFit="1"/>
      <protection hidden="1"/>
    </xf>
    <xf numFmtId="0" fontId="0" fillId="0" borderId="85" xfId="0" applyBorder="1">
      <alignment vertical="center"/>
    </xf>
    <xf numFmtId="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86" xfId="0" applyFont="1" applyFill="1" applyBorder="1" applyAlignment="1" applyProtection="1">
      <alignment horizontal="center" vertical="center" shrinkToFit="1"/>
      <protection locked="0"/>
    </xf>
    <xf numFmtId="195" fontId="18" fillId="0" borderId="87" xfId="0" applyNumberFormat="1" applyFont="1" applyBorder="1" applyAlignment="1" applyProtection="1">
      <alignment horizontal="right" vertical="center" shrinkToFit="1"/>
      <protection hidden="1"/>
    </xf>
    <xf numFmtId="195" fontId="18" fillId="0" borderId="88" xfId="0" applyNumberFormat="1" applyFont="1" applyBorder="1" applyAlignment="1" applyProtection="1">
      <alignment horizontal="right" vertical="center" shrinkToFit="1"/>
      <protection hidden="1"/>
    </xf>
    <xf numFmtId="0" fontId="9" fillId="0" borderId="71" xfId="0" applyFont="1" applyBorder="1" applyAlignment="1" applyProtection="1">
      <alignment horizontal="center" vertical="center" shrinkToFit="1"/>
      <protection hidden="1"/>
    </xf>
    <xf numFmtId="0" fontId="9" fillId="0" borderId="75" xfId="0" applyFont="1" applyBorder="1" applyAlignment="1" applyProtection="1">
      <alignment horizontal="center" vertical="center" shrinkToFit="1"/>
      <protection hidden="1"/>
    </xf>
  </cellXfs>
  <cellStyles count="2">
    <cellStyle name="パーセント" xfId="1" builtinId="5"/>
    <cellStyle name="標準" xfId="0" builtinId="0"/>
  </cellStyles>
  <dxfs count="8">
    <dxf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  <border>
        <left/>
        <right/>
        <top style="thin">
          <color indexed="12"/>
        </top>
        <bottom/>
      </border>
    </dxf>
    <dxf>
      <font>
        <condense val="0"/>
        <extend val="0"/>
        <color indexed="8"/>
      </font>
      <border>
        <left style="thin">
          <color indexed="39"/>
        </left>
        <right style="hair">
          <color indexed="39"/>
        </right>
        <top style="thin">
          <color indexed="39"/>
        </top>
        <bottom style="thin">
          <color indexed="39"/>
        </bottom>
      </border>
    </dxf>
    <dxf>
      <font>
        <condense val="0"/>
        <extend val="0"/>
        <color indexed="8"/>
      </font>
      <border>
        <left style="thin">
          <color indexed="12"/>
        </left>
        <right style="hair">
          <color indexed="12"/>
        </right>
        <top style="thin">
          <color indexed="12"/>
        </top>
        <bottom style="thin">
          <color indexed="12"/>
        </bottom>
      </border>
    </dxf>
    <dxf>
      <fill>
        <patternFill>
          <bgColor indexed="43"/>
        </patternFill>
      </fill>
      <border>
        <left style="hair">
          <color indexed="39"/>
        </left>
        <right style="thin">
          <color indexed="39"/>
        </right>
        <top style="thin">
          <color indexed="39"/>
        </top>
        <bottom style="thin">
          <color indexed="39"/>
        </bottom>
      </border>
    </dxf>
    <dxf>
      <fill>
        <patternFill>
          <bgColor indexed="43"/>
        </patternFill>
      </fill>
      <border>
        <left style="hair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1:BO102"/>
  <sheetViews>
    <sheetView showGridLines="0" showRowColHeaders="0" tabSelected="1" showOutlineSymbols="0" zoomScaleNormal="100" zoomScaleSheetLayoutView="67" workbookViewId="0">
      <selection activeCell="D7" sqref="D7:D8"/>
    </sheetView>
  </sheetViews>
  <sheetFormatPr defaultColWidth="5" defaultRowHeight="15" customHeight="1"/>
  <cols>
    <col min="1" max="1" width="2" style="1" customWidth="1"/>
    <col min="2" max="2" width="16" style="1" customWidth="1"/>
    <col min="3" max="3" width="5" style="1" customWidth="1"/>
    <col min="4" max="4" width="9" style="15" customWidth="1"/>
    <col min="5" max="5" width="2.5" style="1" customWidth="1"/>
    <col min="6" max="6" width="5.9140625" style="1" customWidth="1"/>
    <col min="7" max="7" width="16" style="1" customWidth="1"/>
    <col min="8" max="9" width="7" style="1" customWidth="1"/>
    <col min="10" max="10" width="5.58203125" style="1" customWidth="1"/>
    <col min="11" max="12" width="8.58203125" style="1" customWidth="1"/>
    <col min="13" max="14" width="6.1640625" style="1" customWidth="1"/>
    <col min="15" max="15" width="6" style="1" customWidth="1"/>
    <col min="16" max="18" width="10" style="1" hidden="1" customWidth="1"/>
    <col min="19" max="19" width="28.33203125" style="1" customWidth="1"/>
    <col min="20" max="21" width="6.9140625" style="1" customWidth="1"/>
    <col min="22" max="22" width="6" style="1" customWidth="1"/>
    <col min="23" max="23" width="6.9140625" style="1" customWidth="1"/>
    <col min="24" max="33" width="10" style="1" customWidth="1"/>
    <col min="34" max="39" width="6.9140625" style="1" customWidth="1"/>
    <col min="40" max="16384" width="5" style="1"/>
  </cols>
  <sheetData>
    <row r="1" spans="2:67" ht="15" customHeight="1" thickTop="1" thickBot="1">
      <c r="B1" s="160" t="s">
        <v>99</v>
      </c>
      <c r="C1" s="161"/>
      <c r="D1" s="162"/>
      <c r="F1" s="154" t="s">
        <v>47</v>
      </c>
      <c r="G1" s="155"/>
      <c r="H1" s="166" t="s">
        <v>89</v>
      </c>
      <c r="I1" s="167"/>
      <c r="J1" s="2"/>
      <c r="K1" s="133" t="s">
        <v>58</v>
      </c>
      <c r="L1" s="134"/>
      <c r="M1" s="134"/>
      <c r="N1" s="135"/>
      <c r="O1" s="3"/>
      <c r="P1" s="5" t="s">
        <v>64</v>
      </c>
      <c r="Q1" s="6">
        <f>-1*(H4/D7*100*(1-D10%))</f>
        <v>-1442.9497916666667</v>
      </c>
      <c r="R1" s="7"/>
      <c r="T1" s="4"/>
      <c r="U1" s="7"/>
      <c r="V1" s="4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2:67" ht="15" customHeight="1" thickTop="1" thickBot="1">
      <c r="B2" s="163"/>
      <c r="C2" s="164"/>
      <c r="D2" s="165"/>
      <c r="F2" s="156" t="str">
        <f>IF(H1=P5,"確変回転数","")</f>
        <v/>
      </c>
      <c r="G2" s="157"/>
      <c r="H2" s="152"/>
      <c r="I2" s="153"/>
      <c r="J2" s="2" t="str">
        <f>IF(H1=P5,"回","")</f>
        <v/>
      </c>
      <c r="K2" s="123"/>
      <c r="L2" s="123"/>
      <c r="M2" s="108"/>
      <c r="N2" s="108"/>
      <c r="O2" s="8"/>
      <c r="Q2" s="1">
        <v>100</v>
      </c>
      <c r="R2" s="9"/>
      <c r="X2" s="10"/>
      <c r="AB2" s="11"/>
      <c r="AC2" s="12"/>
      <c r="AD2" s="13"/>
    </row>
    <row r="3" spans="2:67" ht="15" customHeight="1" thickTop="1">
      <c r="C3" s="14"/>
      <c r="F3" s="156" t="s">
        <v>32</v>
      </c>
      <c r="G3" s="157"/>
      <c r="H3" s="152">
        <v>319.60000000000002</v>
      </c>
      <c r="I3" s="153"/>
      <c r="J3" s="2" t="s">
        <v>10</v>
      </c>
      <c r="K3" s="124"/>
      <c r="L3" s="125"/>
      <c r="M3" s="125"/>
      <c r="N3" s="126"/>
      <c r="O3" s="8"/>
      <c r="P3" s="16" t="s">
        <v>89</v>
      </c>
      <c r="Q3" s="16" t="s">
        <v>81</v>
      </c>
      <c r="R3" s="17"/>
      <c r="X3" s="10"/>
      <c r="AB3" s="11"/>
      <c r="AC3" s="12"/>
      <c r="AD3" s="18"/>
    </row>
    <row r="4" spans="2:67" ht="15" customHeight="1" thickBot="1">
      <c r="B4" s="19" t="s">
        <v>0</v>
      </c>
      <c r="C4" s="20" t="s">
        <v>2</v>
      </c>
      <c r="D4" s="66">
        <v>4</v>
      </c>
      <c r="F4" s="156" t="s">
        <v>33</v>
      </c>
      <c r="G4" s="157"/>
      <c r="H4" s="152">
        <v>99.7</v>
      </c>
      <c r="I4" s="153"/>
      <c r="J4" s="2" t="s">
        <v>10</v>
      </c>
      <c r="K4" s="127"/>
      <c r="L4" s="128"/>
      <c r="M4" s="128"/>
      <c r="N4" s="129"/>
      <c r="O4" s="8"/>
      <c r="P4" s="21" t="s">
        <v>67</v>
      </c>
      <c r="Q4" s="94">
        <f>-Q1*(1-D10%)</f>
        <v>1002.4172202708334</v>
      </c>
      <c r="R4" s="22"/>
      <c r="X4" s="10"/>
      <c r="AB4" s="11"/>
      <c r="AC4" s="23"/>
      <c r="AD4" s="22"/>
    </row>
    <row r="5" spans="2:67" ht="15" customHeight="1" thickTop="1">
      <c r="B5" s="24" t="s">
        <v>1</v>
      </c>
      <c r="C5" s="25" t="s">
        <v>3</v>
      </c>
      <c r="D5" s="67">
        <v>4</v>
      </c>
      <c r="F5" s="175" t="s">
        <v>35</v>
      </c>
      <c r="G5" s="176"/>
      <c r="H5" s="170">
        <v>0.33200000000000002</v>
      </c>
      <c r="I5" s="171"/>
      <c r="J5" s="2" t="s">
        <v>68</v>
      </c>
      <c r="K5" s="127"/>
      <c r="L5" s="128"/>
      <c r="M5" s="128"/>
      <c r="N5" s="129"/>
      <c r="O5" s="8"/>
      <c r="P5" s="21" t="s">
        <v>45</v>
      </c>
      <c r="Q5" s="95" t="s">
        <v>74</v>
      </c>
      <c r="R5" s="9"/>
      <c r="X5" s="10"/>
      <c r="AB5" s="11"/>
      <c r="AC5" s="12"/>
      <c r="AD5" s="13"/>
    </row>
    <row r="6" spans="2:67" ht="15" customHeight="1" thickBot="1">
      <c r="B6" s="26" t="s">
        <v>4</v>
      </c>
      <c r="C6" s="27" t="s">
        <v>69</v>
      </c>
      <c r="D6" s="68">
        <v>1.2949999999999999</v>
      </c>
      <c r="F6" s="137" t="s">
        <v>90</v>
      </c>
      <c r="G6" s="138"/>
      <c r="H6" s="179">
        <v>1</v>
      </c>
      <c r="I6" s="180"/>
      <c r="J6" s="2" t="str">
        <f>IF(H1=P6,"％","")</f>
        <v>％</v>
      </c>
      <c r="K6" s="127"/>
      <c r="L6" s="128"/>
      <c r="M6" s="128"/>
      <c r="N6" s="129"/>
      <c r="O6" s="3"/>
      <c r="P6" s="86" t="s">
        <v>89</v>
      </c>
      <c r="Q6" s="96" t="e">
        <f>1/(1-H6)</f>
        <v>#DIV/0!</v>
      </c>
      <c r="T6" s="4"/>
      <c r="U6" s="7"/>
      <c r="V6" s="4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</row>
    <row r="7" spans="2:67" ht="15" customHeight="1" thickTop="1" thickBot="1">
      <c r="B7" s="145" t="s">
        <v>5</v>
      </c>
      <c r="C7" s="143" t="s">
        <v>6</v>
      </c>
      <c r="D7" s="141">
        <v>4.8</v>
      </c>
      <c r="F7" s="137" t="s">
        <v>91</v>
      </c>
      <c r="G7" s="138"/>
      <c r="H7" s="139">
        <v>160</v>
      </c>
      <c r="I7" s="140"/>
      <c r="J7" s="2" t="str">
        <f>IF(H1=P6,"回","")</f>
        <v>回</v>
      </c>
      <c r="K7" s="127"/>
      <c r="L7" s="128"/>
      <c r="M7" s="128"/>
      <c r="N7" s="129"/>
      <c r="O7" s="3"/>
      <c r="P7" s="7"/>
      <c r="Q7" s="7"/>
      <c r="R7" s="7"/>
      <c r="T7" s="4"/>
      <c r="U7" s="7"/>
      <c r="V7" s="4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2:67" ht="15" customHeight="1" thickTop="1" thickBot="1">
      <c r="B8" s="146"/>
      <c r="C8" s="144"/>
      <c r="D8" s="142"/>
      <c r="F8" s="168" t="s">
        <v>34</v>
      </c>
      <c r="G8" s="169"/>
      <c r="H8" s="172">
        <f>M18*N18+M19*N19+M20*N20+M21*N21</f>
        <v>100</v>
      </c>
      <c r="I8" s="173"/>
      <c r="J8" s="2" t="s">
        <v>26</v>
      </c>
      <c r="K8" s="127"/>
      <c r="L8" s="128"/>
      <c r="M8" s="128"/>
      <c r="N8" s="129"/>
      <c r="O8" s="8"/>
      <c r="P8" s="28" t="s">
        <v>59</v>
      </c>
      <c r="Q8" s="29">
        <f>(Q9+(Q10*(H13-1)))/H13</f>
        <v>172.73643299265871</v>
      </c>
      <c r="R8" s="17"/>
      <c r="S8" s="11"/>
      <c r="X8" s="10"/>
      <c r="AB8" s="11"/>
      <c r="AC8" s="12"/>
      <c r="AD8" s="18"/>
    </row>
    <row r="9" spans="2:67" ht="15" customHeight="1" thickTop="1" thickBot="1">
      <c r="B9" s="37" t="s">
        <v>7</v>
      </c>
      <c r="C9" s="38" t="s">
        <v>3</v>
      </c>
      <c r="D9" s="85">
        <v>11.33</v>
      </c>
      <c r="F9" s="156" t="s">
        <v>60</v>
      </c>
      <c r="G9" s="157"/>
      <c r="H9" s="177">
        <f>I18*H19+I21*H22+I24*H25+I27*H28+I30*H31+H16*Q1+I33*H34+N27*M28+N30*M31+N33*M34</f>
        <v>1380</v>
      </c>
      <c r="I9" s="178"/>
      <c r="J9" s="2" t="s">
        <v>3</v>
      </c>
      <c r="K9" s="127"/>
      <c r="L9" s="128"/>
      <c r="M9" s="128"/>
      <c r="N9" s="129"/>
      <c r="O9" s="8"/>
      <c r="P9" s="30" t="s">
        <v>66</v>
      </c>
      <c r="Q9" s="31">
        <f>Q20*H19+Q23*H22+Q26*H25+Q29*H28+Q32*H31+Q2*H16+Q35*H34+Q38*M28+Q41*M31+Q44*M34</f>
        <v>172.73643299265871</v>
      </c>
      <c r="Z9" s="23"/>
      <c r="AA9" s="22"/>
    </row>
    <row r="10" spans="2:67" ht="15" customHeight="1" thickTop="1">
      <c r="B10" s="145" t="s">
        <v>8</v>
      </c>
      <c r="C10" s="143" t="s">
        <v>75</v>
      </c>
      <c r="D10" s="158">
        <f>D7*D5+D9</f>
        <v>30.53</v>
      </c>
      <c r="F10" s="156" t="s">
        <v>61</v>
      </c>
      <c r="G10" s="157"/>
      <c r="H10" s="177">
        <f>I18*I19+I21*I22+I24*I25+I27*I28+I30*I31+I33*I34+N27*N28+N30*N31+N33*N34</f>
        <v>1380</v>
      </c>
      <c r="I10" s="178"/>
      <c r="J10" s="2" t="s">
        <v>3</v>
      </c>
      <c r="K10" s="127"/>
      <c r="L10" s="128"/>
      <c r="M10" s="128"/>
      <c r="N10" s="129"/>
      <c r="O10" s="8"/>
      <c r="P10" s="32" t="s">
        <v>56</v>
      </c>
      <c r="Q10" s="33">
        <f>Q20*I19+Q23*I22+Q26*I25+Q29*I28+Q32*I31+Q35*I34+Q38*N28+Q41*N31+Q44*N34</f>
        <v>172.73643299265871</v>
      </c>
      <c r="R10" s="1" t="s">
        <v>98</v>
      </c>
      <c r="T10" s="7"/>
      <c r="X10" s="7"/>
      <c r="Y10" s="7"/>
      <c r="Z10" s="35"/>
      <c r="AA10" s="36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</row>
    <row r="11" spans="2:67" ht="15" customHeight="1" thickBot="1">
      <c r="B11" s="146"/>
      <c r="C11" s="144"/>
      <c r="D11" s="159"/>
      <c r="F11" s="156" t="s">
        <v>78</v>
      </c>
      <c r="G11" s="157"/>
      <c r="H11" s="152">
        <v>14</v>
      </c>
      <c r="I11" s="153"/>
      <c r="J11" s="2" t="s">
        <v>48</v>
      </c>
      <c r="K11" s="130"/>
      <c r="L11" s="131"/>
      <c r="M11" s="131"/>
      <c r="N11" s="132"/>
      <c r="O11" s="8"/>
      <c r="P11" s="32" t="s">
        <v>51</v>
      </c>
      <c r="Q11" s="33">
        <f>IF(H1=P5,1/(1-(1-((H4-1)/H4)^H2)),1/(1-H5))</f>
        <v>1.4970059880239523</v>
      </c>
      <c r="R11" s="1">
        <f>1*(1-M16)+(1+M14)*M16</f>
        <v>2.3498334215165322</v>
      </c>
      <c r="T11" s="7"/>
      <c r="X11" s="7"/>
      <c r="Y11" s="7"/>
      <c r="Z11" s="35"/>
      <c r="AA11" s="36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</row>
    <row r="12" spans="2:67" ht="15" customHeight="1" thickTop="1">
      <c r="B12" s="41" t="s">
        <v>9</v>
      </c>
      <c r="C12" s="42" t="s">
        <v>10</v>
      </c>
      <c r="D12" s="43">
        <f>H3</f>
        <v>319.60000000000002</v>
      </c>
      <c r="F12" s="156" t="s">
        <v>79</v>
      </c>
      <c r="G12" s="157"/>
      <c r="H12" s="179">
        <v>0.90900000000000003</v>
      </c>
      <c r="I12" s="180"/>
      <c r="J12" s="2" t="s">
        <v>75</v>
      </c>
      <c r="K12" s="119" t="s">
        <v>95</v>
      </c>
      <c r="L12" s="120"/>
      <c r="M12" s="98">
        <f>H5</f>
        <v>0.33200000000000002</v>
      </c>
      <c r="N12" s="99" t="s">
        <v>92</v>
      </c>
      <c r="P12" s="32" t="s">
        <v>52</v>
      </c>
      <c r="Q12" s="33">
        <f>1-((H3-1)/H3)^H8</f>
        <v>0.26902910958366866</v>
      </c>
      <c r="R12" s="7"/>
      <c r="T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</row>
    <row r="13" spans="2:67" ht="15" customHeight="1">
      <c r="B13" s="24" t="s">
        <v>11</v>
      </c>
      <c r="C13" s="25" t="s">
        <v>3</v>
      </c>
      <c r="D13" s="44">
        <f>H14</f>
        <v>4347.1555588831588</v>
      </c>
      <c r="F13" s="156" t="s">
        <v>93</v>
      </c>
      <c r="G13" s="157"/>
      <c r="H13" s="190">
        <f>M14*H5+R11*(1-H5)</f>
        <v>3.2354738766186211</v>
      </c>
      <c r="I13" s="191"/>
      <c r="J13" s="2" t="s">
        <v>26</v>
      </c>
      <c r="K13" s="115" t="s">
        <v>96</v>
      </c>
      <c r="L13" s="116"/>
      <c r="M13" s="100">
        <f>1-((H4-1)/H4)^H7</f>
        <v>0.80069458549824946</v>
      </c>
      <c r="N13" s="101" t="s">
        <v>72</v>
      </c>
      <c r="P13" s="32" t="s">
        <v>53</v>
      </c>
      <c r="Q13" s="33">
        <f>IF(H1=P5,IF(H5=1,1/((H4-1)/H4)^H2*H5*(1/((H3-1)/H3)^H8),1/(1-((1-(1-(1-((H4-1)/H4)^H2)))*H5))/(1-Q12*M17)),Q11/(1-Q12*M17))</f>
        <v>1.8249748570396642</v>
      </c>
      <c r="R13" s="34"/>
      <c r="T13" s="7"/>
      <c r="X13" s="7"/>
      <c r="Y13" s="7"/>
      <c r="Z13" s="39"/>
      <c r="AA13" s="40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</row>
    <row r="14" spans="2:67" ht="15" customHeight="1">
      <c r="B14" s="24" t="s">
        <v>12</v>
      </c>
      <c r="C14" s="25" t="s">
        <v>3</v>
      </c>
      <c r="D14" s="44">
        <f>Q8</f>
        <v>172.73643299265871</v>
      </c>
      <c r="F14" s="183" t="s">
        <v>11</v>
      </c>
      <c r="G14" s="184"/>
      <c r="H14" s="181">
        <f>H9+(H10*(H13-1))-(Q16*(Q13-1))-Q17</f>
        <v>4347.1555588831588</v>
      </c>
      <c r="I14" s="182"/>
      <c r="J14" s="2" t="s">
        <v>3</v>
      </c>
      <c r="K14" s="113" t="s">
        <v>97</v>
      </c>
      <c r="L14" s="114"/>
      <c r="M14" s="102">
        <f>1/(1-M13)</f>
        <v>5.0174251537517396</v>
      </c>
      <c r="N14" s="103" t="s">
        <v>26</v>
      </c>
      <c r="P14" s="32" t="s">
        <v>54</v>
      </c>
      <c r="Q14" s="33">
        <f>H4/H11*100</f>
        <v>712.14285714285722</v>
      </c>
      <c r="R14" s="34"/>
      <c r="T14" s="7"/>
      <c r="X14" s="7"/>
      <c r="Y14" s="7"/>
      <c r="Z14" s="35"/>
      <c r="AA14" s="36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</row>
    <row r="15" spans="2:67" ht="15" customHeight="1" thickBot="1">
      <c r="B15" s="24" t="s">
        <v>13</v>
      </c>
      <c r="C15" s="25" t="s">
        <v>3</v>
      </c>
      <c r="D15" s="44">
        <f>IF(H1=P5,D14*H13+(Q14*(H13-1))+((H2/H11)*100),D14*H13+(Q14*(H13-1))+Q15)</f>
        <v>2865.1466843371481</v>
      </c>
      <c r="F15" s="185"/>
      <c r="G15" s="185"/>
      <c r="H15" s="185"/>
      <c r="I15" s="185"/>
      <c r="K15" s="117"/>
      <c r="L15" s="118"/>
      <c r="M15" s="104"/>
      <c r="N15" s="105"/>
      <c r="P15" s="45" t="s">
        <v>55</v>
      </c>
      <c r="Q15" s="46">
        <f>IF(H1=P5,0,H8/H11*100)</f>
        <v>714.28571428571433</v>
      </c>
      <c r="R15" s="7"/>
      <c r="T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</row>
    <row r="16" spans="2:67" ht="15" customHeight="1" thickTop="1">
      <c r="B16" s="24" t="s">
        <v>14</v>
      </c>
      <c r="C16" s="25" t="s">
        <v>3</v>
      </c>
      <c r="D16" s="44">
        <f>D12/D7*100</f>
        <v>6658.3333333333339</v>
      </c>
      <c r="F16" s="174" t="s">
        <v>88</v>
      </c>
      <c r="G16" s="174"/>
      <c r="H16" s="194"/>
      <c r="I16" s="194"/>
      <c r="J16" s="2" t="str">
        <f>IF(H1=P4,"％","")</f>
        <v/>
      </c>
      <c r="K16" s="121" t="s">
        <v>94</v>
      </c>
      <c r="L16" s="122"/>
      <c r="M16" s="106">
        <f>1-((H3-1)/H3)^100</f>
        <v>0.26902910958366866</v>
      </c>
      <c r="N16" s="107" t="s">
        <v>72</v>
      </c>
      <c r="P16" s="47" t="s">
        <v>49</v>
      </c>
      <c r="Q16" s="48">
        <f>ROUNDDOWN(H4/H11*(1-H12)*100,)</f>
        <v>64</v>
      </c>
      <c r="R16" s="34"/>
      <c r="T16" s="7"/>
      <c r="X16" s="7"/>
      <c r="Y16" s="7"/>
      <c r="Z16" s="35"/>
      <c r="AA16" s="36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</row>
    <row r="17" spans="2:67" ht="15" customHeight="1" thickBot="1">
      <c r="B17" s="24" t="s">
        <v>15</v>
      </c>
      <c r="C17" s="25" t="s">
        <v>3</v>
      </c>
      <c r="D17" s="44">
        <f>D16*(1-D10%)</f>
        <v>4625.5441666666666</v>
      </c>
      <c r="F17" s="147" t="s">
        <v>36</v>
      </c>
      <c r="G17" s="49" t="s">
        <v>70</v>
      </c>
      <c r="H17" s="70">
        <v>10</v>
      </c>
      <c r="I17" s="71">
        <v>10</v>
      </c>
      <c r="J17" s="50" t="s">
        <v>70</v>
      </c>
      <c r="K17" s="192" t="s">
        <v>82</v>
      </c>
      <c r="L17" s="193"/>
      <c r="M17" s="207">
        <v>0.66800000000000004</v>
      </c>
      <c r="N17" s="208"/>
      <c r="P17" s="45" t="s">
        <v>50</v>
      </c>
      <c r="Q17" s="46">
        <f>ROUNDDOWN(H8/H11*(1-H12)*100,)</f>
        <v>65</v>
      </c>
      <c r="R17" s="34"/>
      <c r="T17" s="7"/>
      <c r="X17" s="7"/>
      <c r="Y17" s="7"/>
      <c r="Z17" s="39"/>
      <c r="AA17" s="40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</row>
    <row r="18" spans="2:67" ht="15" customHeight="1" thickTop="1" thickBot="1">
      <c r="B18" s="24" t="s">
        <v>16</v>
      </c>
      <c r="C18" s="25" t="s">
        <v>3</v>
      </c>
      <c r="D18" s="44">
        <f>D16+D15</f>
        <v>9523.4800176704812</v>
      </c>
      <c r="F18" s="148"/>
      <c r="G18" s="51" t="s">
        <v>37</v>
      </c>
      <c r="H18" s="72">
        <v>15</v>
      </c>
      <c r="I18" s="73">
        <v>1380</v>
      </c>
      <c r="J18" s="50" t="s">
        <v>38</v>
      </c>
      <c r="K18" s="111" t="s">
        <v>41</v>
      </c>
      <c r="L18" s="112"/>
      <c r="M18" s="78">
        <v>100</v>
      </c>
      <c r="N18" s="79">
        <v>1</v>
      </c>
      <c r="P18" s="7"/>
      <c r="Q18" s="7"/>
      <c r="R18" s="34"/>
      <c r="T18" s="7"/>
      <c r="X18" s="7"/>
      <c r="Y18" s="7"/>
      <c r="Z18" s="35"/>
      <c r="AA18" s="36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</row>
    <row r="19" spans="2:67" ht="15" customHeight="1" thickTop="1">
      <c r="B19" s="24" t="s">
        <v>17</v>
      </c>
      <c r="C19" s="25" t="s">
        <v>3</v>
      </c>
      <c r="D19" s="44">
        <f>(D16*D10%)+(D15+D13)</f>
        <v>9245.0914098869744</v>
      </c>
      <c r="F19" s="149"/>
      <c r="G19" s="52" t="s">
        <v>65</v>
      </c>
      <c r="H19" s="74">
        <v>1</v>
      </c>
      <c r="I19" s="75">
        <v>1</v>
      </c>
      <c r="J19" s="50" t="s">
        <v>71</v>
      </c>
      <c r="K19" s="109" t="s">
        <v>42</v>
      </c>
      <c r="L19" s="110"/>
      <c r="M19" s="80"/>
      <c r="N19" s="81"/>
      <c r="P19" s="53" t="s">
        <v>62</v>
      </c>
      <c r="Q19" s="54">
        <f>H17*I17*H18</f>
        <v>1500</v>
      </c>
      <c r="R19" s="34"/>
      <c r="T19" s="7"/>
      <c r="X19" s="7"/>
      <c r="Y19" s="7"/>
      <c r="Z19" s="35"/>
      <c r="AA19" s="3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</row>
    <row r="20" spans="2:67" ht="15" customHeight="1" thickBot="1">
      <c r="B20" s="24" t="s">
        <v>18</v>
      </c>
      <c r="C20" s="25" t="s">
        <v>72</v>
      </c>
      <c r="D20" s="58">
        <f>D19/D18</f>
        <v>0.97076818481616312</v>
      </c>
      <c r="F20" s="147" t="s">
        <v>39</v>
      </c>
      <c r="G20" s="49" t="s">
        <v>70</v>
      </c>
      <c r="H20" s="70"/>
      <c r="I20" s="71"/>
      <c r="J20" s="50" t="s">
        <v>70</v>
      </c>
      <c r="K20" s="109" t="s">
        <v>43</v>
      </c>
      <c r="L20" s="110"/>
      <c r="M20" s="80"/>
      <c r="N20" s="82"/>
      <c r="P20" s="55" t="s">
        <v>63</v>
      </c>
      <c r="Q20" s="56">
        <f>IF(I18="",0,IF(I18=0,100,(Q19-I18)/(100-$D$10)*100))</f>
        <v>172.73643299265871</v>
      </c>
      <c r="R20" s="34"/>
      <c r="T20" s="7"/>
      <c r="X20" s="7"/>
      <c r="Y20" s="7"/>
      <c r="Z20" s="39"/>
      <c r="AA20" s="40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</row>
    <row r="21" spans="2:67" ht="15" customHeight="1" thickTop="1" thickBot="1">
      <c r="B21" s="26" t="s">
        <v>19</v>
      </c>
      <c r="C21" s="27" t="s">
        <v>3</v>
      </c>
      <c r="D21" s="59">
        <f>IF(H1=P4,(D17/D6)+(Q4/D6),D17/D6)</f>
        <v>3571.8487773487773</v>
      </c>
      <c r="F21" s="148"/>
      <c r="G21" s="51" t="s">
        <v>37</v>
      </c>
      <c r="H21" s="72"/>
      <c r="I21" s="73"/>
      <c r="J21" s="50" t="s">
        <v>38</v>
      </c>
      <c r="K21" s="211" t="s">
        <v>44</v>
      </c>
      <c r="L21" s="212"/>
      <c r="M21" s="83"/>
      <c r="N21" s="84"/>
      <c r="P21" s="57"/>
      <c r="Q21" s="57"/>
      <c r="R21" s="57"/>
      <c r="T21" s="7"/>
      <c r="X21" s="7"/>
      <c r="Y21" s="7"/>
      <c r="Z21" s="57"/>
      <c r="AA21" s="5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</row>
    <row r="22" spans="2:67" ht="15" customHeight="1" thickTop="1">
      <c r="B22" s="145" t="s">
        <v>20</v>
      </c>
      <c r="C22" s="143" t="s">
        <v>73</v>
      </c>
      <c r="D22" s="150">
        <f>(D21-(D18-D19))/D21</f>
        <v>0.92206036001609726</v>
      </c>
      <c r="F22" s="149"/>
      <c r="G22" s="52" t="s">
        <v>65</v>
      </c>
      <c r="H22" s="76"/>
      <c r="I22" s="77"/>
      <c r="J22" s="50" t="s">
        <v>71</v>
      </c>
      <c r="K22" s="186" t="s">
        <v>83</v>
      </c>
      <c r="L22" s="187"/>
      <c r="M22" s="209">
        <f>ROUNDDOWN((((1000/D4)/((100-D10)/100))*D7)/100,2)</f>
        <v>17.27</v>
      </c>
      <c r="N22" s="210"/>
      <c r="O22" s="8"/>
      <c r="P22" s="53" t="s">
        <v>62</v>
      </c>
      <c r="Q22" s="54">
        <f>H20*I20*H21</f>
        <v>0</v>
      </c>
      <c r="R22" s="57"/>
      <c r="S22" s="87"/>
      <c r="T22" s="7"/>
      <c r="X22" s="7"/>
      <c r="Y22" s="7"/>
      <c r="Z22" s="57"/>
      <c r="AA22" s="5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</row>
    <row r="23" spans="2:67" ht="15" customHeight="1" thickBot="1">
      <c r="B23" s="146"/>
      <c r="C23" s="144"/>
      <c r="D23" s="151"/>
      <c r="F23" s="147" t="s">
        <v>57</v>
      </c>
      <c r="G23" s="49" t="s">
        <v>70</v>
      </c>
      <c r="H23" s="70"/>
      <c r="I23" s="71"/>
      <c r="J23" s="50" t="s">
        <v>70</v>
      </c>
      <c r="K23" s="203" t="str">
        <f>IF(D4=4,"","（4円パチンコ換算S)")</f>
        <v/>
      </c>
      <c r="L23" s="204"/>
      <c r="M23" s="205" t="str">
        <f>IF(D4=4,"",ROUNDDOWN(M22/(4/D4),2))</f>
        <v/>
      </c>
      <c r="N23" s="206"/>
      <c r="P23" s="55" t="s">
        <v>63</v>
      </c>
      <c r="Q23" s="56">
        <f>IF(I21="",0,IF(I21=0,100,(Q22-I21)/(100-$D$10)*100))</f>
        <v>0</v>
      </c>
      <c r="R23" s="7"/>
      <c r="T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</row>
    <row r="24" spans="2:67" ht="15" customHeight="1" thickTop="1" thickBot="1">
      <c r="B24" s="136" t="s">
        <v>21</v>
      </c>
      <c r="C24" s="136"/>
      <c r="D24" s="60">
        <f>D4/D27</f>
        <v>1.1199999999999999</v>
      </c>
      <c r="F24" s="148"/>
      <c r="G24" s="51" t="s">
        <v>37</v>
      </c>
      <c r="H24" s="72"/>
      <c r="I24" s="73"/>
      <c r="J24" s="50" t="s">
        <v>38</v>
      </c>
      <c r="K24" s="189" t="str">
        <f>IF(H19&amp;H22&amp;H25&amp;H28&amp;H31&amp;H34&amp;M28&amp;M31&amp;M34="","",IF(H19+H22+H25+H28+H31+H34+M28+M31+M34&lt;&gt;100%,"★ヘソ出現率合計をチェック！★",""))</f>
        <v/>
      </c>
      <c r="L24" s="189"/>
      <c r="M24" s="189"/>
      <c r="N24" s="189"/>
      <c r="P24" s="7"/>
      <c r="Q24" s="7"/>
      <c r="R24" s="7"/>
      <c r="T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</row>
    <row r="25" spans="2:67" ht="15" customHeight="1" thickTop="1">
      <c r="F25" s="149"/>
      <c r="G25" s="52" t="s">
        <v>65</v>
      </c>
      <c r="H25" s="76"/>
      <c r="I25" s="77"/>
      <c r="J25" s="50" t="s">
        <v>71</v>
      </c>
      <c r="K25" s="188" t="str">
        <f>IF(I19&amp;I22&amp;I25&amp;I28&amp;I31&amp;I34&amp;N28&amp;N31&amp;N34="","",IF(I19+I22+I25+I28+I31+I34+N28+N31+N34&lt;&gt;100%,"★電チュー出現率合計をチェック！★",""))</f>
        <v/>
      </c>
      <c r="L25" s="188"/>
      <c r="M25" s="188"/>
      <c r="N25" s="188"/>
      <c r="P25" s="53" t="s">
        <v>62</v>
      </c>
      <c r="Q25" s="54">
        <f>H23*I23*H24</f>
        <v>0</v>
      </c>
      <c r="R25" s="7"/>
      <c r="T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</row>
    <row r="26" spans="2:67" ht="15" customHeight="1" thickBot="1">
      <c r="B26" s="19" t="s">
        <v>22</v>
      </c>
      <c r="C26" s="20" t="s">
        <v>3</v>
      </c>
      <c r="D26" s="69">
        <v>60000</v>
      </c>
      <c r="F26" s="147" t="s">
        <v>40</v>
      </c>
      <c r="G26" s="49" t="s">
        <v>70</v>
      </c>
      <c r="H26" s="70"/>
      <c r="I26" s="71"/>
      <c r="J26" s="50" t="s">
        <v>70</v>
      </c>
      <c r="K26" s="147" t="s">
        <v>84</v>
      </c>
      <c r="L26" s="49" t="s">
        <v>70</v>
      </c>
      <c r="M26" s="70"/>
      <c r="N26" s="71"/>
      <c r="O26" s="50" t="s">
        <v>70</v>
      </c>
      <c r="P26" s="55" t="s">
        <v>76</v>
      </c>
      <c r="Q26" s="56">
        <f>IF(I24="",0,IF(I24=0,100,(Q25-I24)/(100-$D$10)*100))</f>
        <v>0</v>
      </c>
      <c r="R26" s="7"/>
      <c r="T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</row>
    <row r="27" spans="2:67" ht="15" customHeight="1" thickTop="1" thickBot="1">
      <c r="B27" s="24" t="s">
        <v>23</v>
      </c>
      <c r="C27" s="25" t="s">
        <v>24</v>
      </c>
      <c r="D27" s="97">
        <f>100/28</f>
        <v>3.5714285714285716</v>
      </c>
      <c r="F27" s="148"/>
      <c r="G27" s="51" t="s">
        <v>37</v>
      </c>
      <c r="H27" s="72"/>
      <c r="I27" s="73"/>
      <c r="J27" s="50" t="s">
        <v>38</v>
      </c>
      <c r="K27" s="148"/>
      <c r="L27" s="51" t="s">
        <v>37</v>
      </c>
      <c r="M27" s="72"/>
      <c r="N27" s="73"/>
      <c r="O27" s="50" t="s">
        <v>38</v>
      </c>
      <c r="P27" s="7"/>
      <c r="Q27" s="7"/>
      <c r="R27" s="7"/>
      <c r="T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</row>
    <row r="28" spans="2:67" ht="15" customHeight="1" thickTop="1">
      <c r="B28" s="24" t="s">
        <v>25</v>
      </c>
      <c r="C28" s="25" t="s">
        <v>26</v>
      </c>
      <c r="D28" s="61">
        <f>D26/D18</f>
        <v>6.3002179758525365</v>
      </c>
      <c r="F28" s="149"/>
      <c r="G28" s="52" t="s">
        <v>65</v>
      </c>
      <c r="H28" s="74"/>
      <c r="I28" s="75"/>
      <c r="J28" s="50" t="s">
        <v>71</v>
      </c>
      <c r="K28" s="149"/>
      <c r="L28" s="52" t="s">
        <v>87</v>
      </c>
      <c r="M28" s="76"/>
      <c r="N28" s="77"/>
      <c r="O28" s="50" t="s">
        <v>71</v>
      </c>
      <c r="P28" s="53" t="s">
        <v>62</v>
      </c>
      <c r="Q28" s="54">
        <f>H26*I26*H27</f>
        <v>0</v>
      </c>
      <c r="R28" s="7"/>
      <c r="T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</row>
    <row r="29" spans="2:67" ht="15" customHeight="1" thickBot="1">
      <c r="B29" s="24" t="s">
        <v>27</v>
      </c>
      <c r="C29" s="25" t="s">
        <v>2</v>
      </c>
      <c r="D29" s="62">
        <f>D21*D4*D28</f>
        <v>90013.703496318689</v>
      </c>
      <c r="F29" s="147" t="s">
        <v>46</v>
      </c>
      <c r="G29" s="49" t="s">
        <v>70</v>
      </c>
      <c r="H29" s="70"/>
      <c r="I29" s="71"/>
      <c r="J29" s="50" t="s">
        <v>70</v>
      </c>
      <c r="K29" s="147" t="s">
        <v>85</v>
      </c>
      <c r="L29" s="49" t="s">
        <v>70</v>
      </c>
      <c r="M29" s="70"/>
      <c r="N29" s="71"/>
      <c r="O29" s="50" t="s">
        <v>70</v>
      </c>
      <c r="P29" s="55" t="s">
        <v>76</v>
      </c>
      <c r="Q29" s="56">
        <f>IF(I27="",0,IF(I27=0,100,(Q28-I27)/(100-$D$10)*100))</f>
        <v>0</v>
      </c>
      <c r="R29" s="7"/>
      <c r="T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</row>
    <row r="30" spans="2:67" ht="15" customHeight="1" thickTop="1" thickBot="1">
      <c r="B30" s="24" t="s">
        <v>28</v>
      </c>
      <c r="C30" s="25" t="s">
        <v>2</v>
      </c>
      <c r="D30" s="63">
        <f>D29/D26</f>
        <v>1.5002283916053114</v>
      </c>
      <c r="F30" s="148"/>
      <c r="G30" s="51" t="s">
        <v>37</v>
      </c>
      <c r="H30" s="72"/>
      <c r="I30" s="73"/>
      <c r="J30" s="50" t="s">
        <v>38</v>
      </c>
      <c r="K30" s="148"/>
      <c r="L30" s="51" t="s">
        <v>37</v>
      </c>
      <c r="M30" s="72"/>
      <c r="N30" s="73"/>
      <c r="O30" s="50" t="s">
        <v>38</v>
      </c>
      <c r="P30" s="7"/>
      <c r="Q30" s="7"/>
      <c r="R30" s="7"/>
      <c r="S30" s="87"/>
      <c r="T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</row>
    <row r="31" spans="2:67" ht="15" customHeight="1" thickTop="1">
      <c r="B31" s="24" t="s">
        <v>29</v>
      </c>
      <c r="C31" s="25" t="s">
        <v>2</v>
      </c>
      <c r="D31" s="63">
        <f>D30*D33</f>
        <v>0.26513809618570061</v>
      </c>
      <c r="F31" s="149"/>
      <c r="G31" s="52" t="s">
        <v>65</v>
      </c>
      <c r="H31" s="76"/>
      <c r="I31" s="77"/>
      <c r="J31" s="50" t="s">
        <v>71</v>
      </c>
      <c r="K31" s="149"/>
      <c r="L31" s="52" t="s">
        <v>87</v>
      </c>
      <c r="M31" s="76"/>
      <c r="N31" s="77"/>
      <c r="O31" s="50" t="s">
        <v>71</v>
      </c>
      <c r="P31" s="53" t="s">
        <v>62</v>
      </c>
      <c r="Q31" s="54">
        <f>H29*I29*H30</f>
        <v>0</v>
      </c>
      <c r="R31" s="7"/>
      <c r="S31" s="87"/>
      <c r="T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</row>
    <row r="32" spans="2:67" ht="15" customHeight="1" thickBot="1">
      <c r="B32" s="26" t="s">
        <v>30</v>
      </c>
      <c r="C32" s="27" t="s">
        <v>2</v>
      </c>
      <c r="D32" s="64">
        <f>D29*D33</f>
        <v>15908.285771142037</v>
      </c>
      <c r="F32" s="147" t="s">
        <v>80</v>
      </c>
      <c r="G32" s="49" t="s">
        <v>70</v>
      </c>
      <c r="H32" s="70"/>
      <c r="I32" s="71"/>
      <c r="J32" s="50" t="s">
        <v>70</v>
      </c>
      <c r="K32" s="147" t="s">
        <v>86</v>
      </c>
      <c r="L32" s="49" t="s">
        <v>70</v>
      </c>
      <c r="M32" s="70"/>
      <c r="N32" s="71"/>
      <c r="O32" s="50" t="s">
        <v>70</v>
      </c>
      <c r="P32" s="55" t="s">
        <v>77</v>
      </c>
      <c r="Q32" s="56">
        <f>IF(I30="",0,IF(I30=0,100,(Q31-I30)/(100-$D$10)*100))</f>
        <v>0</v>
      </c>
      <c r="R32" s="7"/>
      <c r="T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</row>
    <row r="33" spans="2:67" ht="15" customHeight="1" thickTop="1" thickBot="1">
      <c r="B33" s="197" t="s">
        <v>31</v>
      </c>
      <c r="C33" s="199" t="s">
        <v>71</v>
      </c>
      <c r="D33" s="201">
        <f>(D24-D22)/D24</f>
        <v>0.1767318214141988</v>
      </c>
      <c r="F33" s="148"/>
      <c r="G33" s="51" t="s">
        <v>37</v>
      </c>
      <c r="H33" s="72"/>
      <c r="I33" s="73"/>
      <c r="J33" s="50" t="s">
        <v>38</v>
      </c>
      <c r="K33" s="148"/>
      <c r="L33" s="51" t="s">
        <v>37</v>
      </c>
      <c r="M33" s="72"/>
      <c r="N33" s="73"/>
      <c r="O33" s="50" t="s">
        <v>38</v>
      </c>
      <c r="P33" s="7"/>
      <c r="Q33" s="7"/>
      <c r="R33" s="7"/>
      <c r="S33" s="7"/>
      <c r="T33" s="7"/>
      <c r="U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</row>
    <row r="34" spans="2:67" ht="15" customHeight="1" thickTop="1" thickBot="1">
      <c r="B34" s="198"/>
      <c r="C34" s="200"/>
      <c r="D34" s="202"/>
      <c r="F34" s="149"/>
      <c r="G34" s="52" t="s">
        <v>65</v>
      </c>
      <c r="H34" s="76"/>
      <c r="I34" s="77"/>
      <c r="J34" s="50" t="s">
        <v>71</v>
      </c>
      <c r="K34" s="149"/>
      <c r="L34" s="52" t="s">
        <v>87</v>
      </c>
      <c r="M34" s="76"/>
      <c r="N34" s="77"/>
      <c r="O34" s="50" t="s">
        <v>71</v>
      </c>
      <c r="P34" s="53" t="s">
        <v>62</v>
      </c>
      <c r="Q34" s="54">
        <f>H32*I32*H33</f>
        <v>0</v>
      </c>
      <c r="R34" s="7"/>
      <c r="S34" s="4"/>
      <c r="T34" s="4"/>
      <c r="U34" s="7"/>
      <c r="V34" s="4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</row>
    <row r="35" spans="2:67" ht="15" customHeight="1" thickTop="1" thickBot="1">
      <c r="K35" s="88"/>
      <c r="L35" s="88"/>
      <c r="M35" s="92"/>
      <c r="N35" s="93"/>
      <c r="O35" s="3"/>
      <c r="P35" s="55" t="s">
        <v>77</v>
      </c>
      <c r="Q35" s="56">
        <f>IF(I33="",0,IF(I33=0,100,(Q34-I33)/(100-$D$10)*100))</f>
        <v>0</v>
      </c>
      <c r="R35" s="7"/>
      <c r="S35" s="4"/>
      <c r="T35" s="4"/>
      <c r="U35" s="7"/>
      <c r="V35" s="4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</row>
    <row r="36" spans="2:67" ht="15" customHeight="1" thickTop="1" thickBot="1">
      <c r="O36" s="3"/>
      <c r="P36" s="7"/>
      <c r="Q36" s="7"/>
      <c r="R36" s="7"/>
      <c r="S36" s="4"/>
      <c r="T36" s="4"/>
      <c r="U36" s="7"/>
      <c r="V36" s="4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</row>
    <row r="37" spans="2:67" ht="15" customHeight="1" thickTop="1">
      <c r="B37" s="65"/>
      <c r="C37" s="65"/>
      <c r="P37" s="53" t="s">
        <v>62</v>
      </c>
      <c r="Q37" s="54">
        <f>M26*N26*M27</f>
        <v>0</v>
      </c>
      <c r="R37" s="7"/>
      <c r="S37" s="4"/>
      <c r="T37" s="4"/>
      <c r="U37" s="7"/>
      <c r="V37" s="4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</row>
    <row r="38" spans="2:67" ht="15" customHeight="1" thickBot="1">
      <c r="P38" s="55" t="s">
        <v>77</v>
      </c>
      <c r="Q38" s="56">
        <f>IF(N27="",0,IF(N27=0,100,(Q37-N27)/(100-$D$10)*100))</f>
        <v>0</v>
      </c>
      <c r="R38" s="7"/>
      <c r="S38" s="4"/>
      <c r="T38" s="4"/>
      <c r="U38" s="7"/>
      <c r="V38" s="4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</row>
    <row r="39" spans="2:67" ht="15" customHeight="1" thickTop="1" thickBot="1">
      <c r="P39" s="7"/>
      <c r="Q39" s="7"/>
      <c r="R39" s="7"/>
      <c r="S39" s="4"/>
      <c r="T39" s="4"/>
      <c r="U39" s="7"/>
      <c r="V39" s="4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</row>
    <row r="40" spans="2:67" ht="15" customHeight="1" thickTop="1">
      <c r="P40" s="53" t="s">
        <v>62</v>
      </c>
      <c r="Q40" s="54">
        <f>M29*N29*M30</f>
        <v>0</v>
      </c>
      <c r="R40" s="7"/>
      <c r="S40" s="4"/>
      <c r="T40" s="4"/>
      <c r="U40" s="7"/>
      <c r="V40" s="4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</row>
    <row r="41" spans="2:67" ht="15" customHeight="1" thickBot="1">
      <c r="P41" s="55" t="s">
        <v>77</v>
      </c>
      <c r="Q41" s="56">
        <f>IF(N30="",0,IF(N30=0,100,(Q40-N30)/(100-$D$10)*100))</f>
        <v>0</v>
      </c>
      <c r="R41" s="7"/>
      <c r="S41" s="4"/>
      <c r="T41" s="4"/>
      <c r="U41" s="7"/>
      <c r="V41" s="4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</row>
    <row r="42" spans="2:67" ht="15" customHeight="1" thickTop="1" thickBot="1">
      <c r="O42" s="3"/>
      <c r="P42" s="7"/>
      <c r="Q42" s="7"/>
      <c r="R42" s="7"/>
      <c r="S42" s="4"/>
      <c r="T42" s="4"/>
      <c r="U42" s="7"/>
      <c r="V42" s="4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</row>
    <row r="43" spans="2:67" ht="15" customHeight="1" thickTop="1">
      <c r="O43" s="3"/>
      <c r="P43" s="53" t="s">
        <v>62</v>
      </c>
      <c r="Q43" s="54">
        <f>M32*N32*M33</f>
        <v>0</v>
      </c>
      <c r="R43" s="7"/>
      <c r="S43" s="4"/>
      <c r="T43" s="4"/>
      <c r="U43" s="7"/>
      <c r="V43" s="4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</row>
    <row r="44" spans="2:67" ht="15" customHeight="1" thickBot="1">
      <c r="O44" s="8"/>
      <c r="P44" s="55" t="s">
        <v>77</v>
      </c>
      <c r="Q44" s="56">
        <f>IF(N33="",0,IF(N33=0,100,(Q43-N33)/(100-$D$10)*100))</f>
        <v>0</v>
      </c>
      <c r="R44" s="8"/>
      <c r="S44" s="8"/>
      <c r="V44" s="8"/>
      <c r="Z44" s="8"/>
      <c r="AA44" s="8"/>
    </row>
    <row r="45" spans="2:67" ht="15" customHeight="1" thickTop="1">
      <c r="F45" s="3"/>
      <c r="G45" s="3"/>
      <c r="H45" s="3"/>
      <c r="I45" s="3"/>
      <c r="J45" s="3"/>
      <c r="O45" s="3"/>
      <c r="P45" s="7"/>
      <c r="Q45" s="7"/>
      <c r="R45" s="7"/>
      <c r="S45" s="4"/>
      <c r="T45" s="4"/>
      <c r="U45" s="7"/>
      <c r="V45" s="4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</row>
    <row r="46" spans="2:67" ht="15" customHeight="1">
      <c r="F46" s="3"/>
      <c r="G46" s="3"/>
      <c r="H46" s="3"/>
      <c r="I46" s="3"/>
      <c r="J46" s="3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</row>
    <row r="47" spans="2:67" ht="15" customHeight="1">
      <c r="F47" s="3"/>
      <c r="G47" s="3"/>
      <c r="H47" s="3"/>
      <c r="I47" s="3"/>
      <c r="J47" s="3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</row>
    <row r="48" spans="2:67" ht="15" customHeight="1">
      <c r="F48" s="3"/>
      <c r="G48" s="3"/>
      <c r="H48" s="3"/>
      <c r="I48" s="3"/>
      <c r="J48" s="3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</row>
    <row r="49" spans="6:67" ht="15" customHeight="1">
      <c r="F49" s="3"/>
      <c r="G49" s="3"/>
      <c r="H49" s="3"/>
      <c r="I49" s="3"/>
      <c r="J49" s="3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</row>
    <row r="50" spans="6:67" ht="15" customHeight="1">
      <c r="F50" s="3"/>
      <c r="G50" s="3"/>
      <c r="H50" s="3"/>
      <c r="I50" s="3"/>
      <c r="J50" s="3"/>
      <c r="K50" s="195" t="str">
        <f>IF(D4=4,"","（4円パチンコ換算S)")</f>
        <v/>
      </c>
      <c r="L50" s="195"/>
      <c r="M50" s="196" t="str">
        <f>IF(D4=4,"",ROUNDDOWN(M22/(4/D4),2))</f>
        <v/>
      </c>
      <c r="N50" s="196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</row>
    <row r="51" spans="6:67" ht="15" customHeight="1">
      <c r="K51" s="89"/>
      <c r="L51" s="89"/>
      <c r="M51" s="90"/>
      <c r="N51" s="91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</row>
    <row r="52" spans="6:67" ht="15" customHeight="1"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</row>
    <row r="53" spans="6:67" ht="15" customHeight="1"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</row>
    <row r="54" spans="6:67" ht="15" customHeight="1"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</row>
    <row r="55" spans="6:67" ht="15" customHeight="1"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</row>
    <row r="56" spans="6:67" ht="15" customHeight="1"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</row>
    <row r="57" spans="6:67" ht="15" customHeight="1"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</row>
    <row r="58" spans="6:67" ht="15" customHeight="1"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</row>
    <row r="59" spans="6:67" ht="15" customHeight="1"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</row>
    <row r="60" spans="6:67" ht="15" customHeight="1"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</row>
    <row r="61" spans="6:67" ht="15" customHeight="1"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</row>
    <row r="62" spans="6:67" ht="15" customHeight="1"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</row>
    <row r="63" spans="6:67" ht="15" customHeight="1"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</row>
    <row r="64" spans="6:67" ht="15" customHeight="1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</row>
    <row r="65" spans="16:67" ht="15" customHeight="1"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</row>
    <row r="66" spans="16:67" ht="15" customHeight="1"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</row>
    <row r="67" spans="16:67" ht="15" customHeight="1"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</row>
    <row r="68" spans="16:67" ht="15" customHeight="1"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</row>
    <row r="69" spans="16:67" ht="15" customHeight="1"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</row>
    <row r="70" spans="16:67" ht="15" customHeight="1"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</row>
    <row r="71" spans="16:67" ht="15" customHeight="1"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</row>
    <row r="72" spans="16:67" ht="15" customHeight="1"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</row>
    <row r="73" spans="16:67" ht="15" customHeight="1"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</row>
    <row r="74" spans="16:67" ht="15" customHeight="1"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</row>
    <row r="75" spans="16:67" ht="15" customHeight="1"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</row>
    <row r="76" spans="16:67" ht="15" customHeight="1"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</row>
    <row r="77" spans="16:67" ht="15" customHeight="1"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</row>
    <row r="78" spans="16:67" ht="15" customHeight="1"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</row>
    <row r="79" spans="16:67" ht="15" customHeight="1"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</row>
    <row r="80" spans="16:67" ht="15" customHeight="1"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</row>
    <row r="81" spans="16:67" ht="15" customHeight="1"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</row>
    <row r="82" spans="16:67" ht="15" customHeight="1"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</row>
    <row r="83" spans="16:67" ht="15" customHeight="1"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</row>
    <row r="84" spans="16:67" ht="15" customHeight="1"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</row>
    <row r="85" spans="16:67" ht="15" customHeight="1"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</row>
    <row r="86" spans="16:67" ht="15" customHeight="1"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</row>
    <row r="87" spans="16:67" ht="15" customHeight="1"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</row>
    <row r="88" spans="16:67" ht="15" customHeight="1"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</row>
    <row r="89" spans="16:67" ht="15" customHeight="1"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</row>
    <row r="90" spans="16:67" ht="15" customHeight="1"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</row>
    <row r="91" spans="16:67" ht="15" customHeight="1"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</row>
    <row r="92" spans="16:67" ht="15" customHeight="1"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</row>
    <row r="93" spans="16:67" ht="15" customHeight="1"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</row>
    <row r="94" spans="16:67" ht="15" customHeight="1"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</row>
    <row r="95" spans="16:67" ht="15" customHeight="1"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</row>
    <row r="96" spans="16:67" ht="15" customHeight="1"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</row>
    <row r="97" spans="16:67" ht="15" customHeight="1"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</row>
    <row r="98" spans="16:67" ht="15" customHeight="1"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</row>
    <row r="99" spans="16:67" ht="15" customHeight="1"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</row>
    <row r="100" spans="16:67" ht="15" customHeight="1"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</row>
    <row r="101" spans="16:67" ht="15" customHeight="1"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</row>
    <row r="102" spans="16:67" ht="15" customHeight="1"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</row>
  </sheetData>
  <mergeCells count="77">
    <mergeCell ref="H12:I12"/>
    <mergeCell ref="H16:I16"/>
    <mergeCell ref="K50:L50"/>
    <mergeCell ref="M50:N50"/>
    <mergeCell ref="B33:B34"/>
    <mergeCell ref="C33:C34"/>
    <mergeCell ref="D33:D34"/>
    <mergeCell ref="F26:F28"/>
    <mergeCell ref="K29:K31"/>
    <mergeCell ref="K32:K34"/>
    <mergeCell ref="K23:L23"/>
    <mergeCell ref="M23:N23"/>
    <mergeCell ref="M17:N17"/>
    <mergeCell ref="M22:N22"/>
    <mergeCell ref="K21:L21"/>
    <mergeCell ref="K20:L20"/>
    <mergeCell ref="K22:L22"/>
    <mergeCell ref="K26:K28"/>
    <mergeCell ref="K25:N25"/>
    <mergeCell ref="K24:N24"/>
    <mergeCell ref="H13:I13"/>
    <mergeCell ref="K17:L17"/>
    <mergeCell ref="C22:C23"/>
    <mergeCell ref="H14:I14"/>
    <mergeCell ref="F32:F34"/>
    <mergeCell ref="F29:F31"/>
    <mergeCell ref="F20:F22"/>
    <mergeCell ref="F17:F19"/>
    <mergeCell ref="F14:G14"/>
    <mergeCell ref="F15:I15"/>
    <mergeCell ref="F9:G9"/>
    <mergeCell ref="H11:I11"/>
    <mergeCell ref="H10:I10"/>
    <mergeCell ref="H6:I6"/>
    <mergeCell ref="H9:I9"/>
    <mergeCell ref="B22:B23"/>
    <mergeCell ref="F13:G13"/>
    <mergeCell ref="H1:I1"/>
    <mergeCell ref="F3:G3"/>
    <mergeCell ref="F8:G8"/>
    <mergeCell ref="F2:G2"/>
    <mergeCell ref="H4:I4"/>
    <mergeCell ref="H5:I5"/>
    <mergeCell ref="H8:I8"/>
    <mergeCell ref="H2:I2"/>
    <mergeCell ref="F16:G16"/>
    <mergeCell ref="F12:G12"/>
    <mergeCell ref="F5:G5"/>
    <mergeCell ref="F4:G4"/>
    <mergeCell ref="F6:G6"/>
    <mergeCell ref="F11:G11"/>
    <mergeCell ref="K1:N1"/>
    <mergeCell ref="B24:C24"/>
    <mergeCell ref="F7:G7"/>
    <mergeCell ref="H7:I7"/>
    <mergeCell ref="D7:D8"/>
    <mergeCell ref="C7:C8"/>
    <mergeCell ref="B7:B8"/>
    <mergeCell ref="B10:B11"/>
    <mergeCell ref="F23:F25"/>
    <mergeCell ref="D22:D23"/>
    <mergeCell ref="H3:I3"/>
    <mergeCell ref="F1:G1"/>
    <mergeCell ref="F10:G10"/>
    <mergeCell ref="D10:D11"/>
    <mergeCell ref="B1:D2"/>
    <mergeCell ref="C10:C11"/>
    <mergeCell ref="M2:N2"/>
    <mergeCell ref="K19:L19"/>
    <mergeCell ref="K18:L18"/>
    <mergeCell ref="K14:L14"/>
    <mergeCell ref="K13:L13"/>
    <mergeCell ref="K15:L15"/>
    <mergeCell ref="K12:L12"/>
    <mergeCell ref="K16:L16"/>
    <mergeCell ref="K2:L2"/>
    <mergeCell ref="K3:N11"/>
  </mergeCells>
  <phoneticPr fontId="2"/>
  <conditionalFormatting sqref="D33">
    <cfRule type="cellIs" dxfId="7" priority="1" stopIfTrue="1" operator="lessThan">
      <formula>0</formula>
    </cfRule>
  </conditionalFormatting>
  <conditionalFormatting sqref="J8">
    <cfRule type="expression" dxfId="6" priority="2" stopIfTrue="1">
      <formula>$H$1=$P$6</formula>
    </cfRule>
  </conditionalFormatting>
  <conditionalFormatting sqref="H16:I16">
    <cfRule type="cellIs" dxfId="5" priority="3" stopIfTrue="1" operator="greaterThan">
      <formula>0</formula>
    </cfRule>
    <cfRule type="expression" dxfId="4" priority="4" stopIfTrue="1">
      <formula>$H$1=$P$4</formula>
    </cfRule>
  </conditionalFormatting>
  <conditionalFormatting sqref="F16:G16">
    <cfRule type="expression" dxfId="3" priority="5" stopIfTrue="1">
      <formula>$H$16&gt;0</formula>
    </cfRule>
    <cfRule type="expression" dxfId="2" priority="6" stopIfTrue="1">
      <formula>$H$1=$P$4</formula>
    </cfRule>
  </conditionalFormatting>
  <conditionalFormatting sqref="K23:N23">
    <cfRule type="expression" dxfId="1" priority="7" stopIfTrue="1">
      <formula>$D$4=4</formula>
    </cfRule>
    <cfRule type="expression" dxfId="0" priority="8" stopIfTrue="1">
      <formula>$D$4&lt;&gt;4</formula>
    </cfRule>
  </conditionalFormatting>
  <dataValidations count="2">
    <dataValidation type="decimal" allowBlank="1" showInputMessage="1" showErrorMessage="1" sqref="H16:I34 M18:N21 D9 M2:N2 H11:I12 H2:I7 D4:D7 D26:D27 M51:N51 M26:N35" xr:uid="{00000000-0002-0000-0000-000000000000}">
      <formula1>-0.00001</formula1>
      <formula2>100000</formula2>
    </dataValidation>
    <dataValidation type="list" allowBlank="1" showInputMessage="1" showErrorMessage="1" sqref="H1" xr:uid="{00000000-0002-0000-0000-000001000000}">
      <formula1>$P$3:$P$6</formula1>
    </dataValidation>
  </dataValidations>
  <pageMargins left="0.78740157480314965" right="0.78740157480314965" top="0.98425196850393704" bottom="0.98425196850393704" header="0.51181102362204722" footer="0.51181102362204722"/>
  <pageSetup paperSize="9" scale="92" orientation="landscape" horizontalDpi="300" verticalDpi="300" r:id="rId1"/>
  <headerFooter alignWithMargins="0">
    <oddFooter>&amp;CAmusement Business Consulting CO,.Ltd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P牙狼</vt:lpstr>
      <vt:lpstr>P牙狼!Print_Area</vt:lpstr>
    </vt:vector>
  </TitlesOfParts>
  <Company>EBI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パチンコシミュレーションソフト</dc:title>
  <dc:creator>㈱エンタテインメントビジネス総合研究所</dc:creator>
  <cp:lastModifiedBy>Hideki Hayashi</cp:lastModifiedBy>
  <cp:lastPrinted>2016-03-10T09:04:17Z</cp:lastPrinted>
  <dcterms:created xsi:type="dcterms:W3CDTF">2008-02-19T02:52:56Z</dcterms:created>
  <dcterms:modified xsi:type="dcterms:W3CDTF">2019-07-18T14:41:33Z</dcterms:modified>
</cp:coreProperties>
</file>